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0" yWindow="0" windowWidth="19320" windowHeight="7215" activeTab="1"/>
  </bookViews>
  <sheets>
    <sheet name="דף הסבר" sheetId="24" r:id="rId1"/>
    <sheet name="פתיחה" sheetId="1" r:id="rId2"/>
    <sheet name="צריכת דלק של כלי רכב" sheetId="6" r:id="rId3"/>
    <sheet name="מערכות קירור בכלי רכב" sheetId="27" state="hidden" r:id="rId4"/>
    <sheet name="מערכות מיזוג וקירור" sheetId="29" r:id="rId5"/>
    <sheet name="טעינת חשמל לכלי רכב" sheetId="2" r:id="rId6"/>
    <sheet name="מתקנים נייחים לשריפת דלקים" sheetId="26" state="hidden" r:id="rId7"/>
    <sheet name="צריכת חשמל במוסכים" sheetId="30" state="hidden" r:id="rId8"/>
    <sheet name="סיכום" sheetId="13" r:id="rId9"/>
    <sheet name="טופס דיווח" sheetId="18" state="hidden" r:id="rId10"/>
    <sheet name="GWP" sheetId="4" state="hidden" r:id="rId11"/>
    <sheet name="מקדמי פליטה" sheetId="3" r:id="rId12"/>
    <sheet name="מעקב אחר עידכוני גרסאות" sheetId="28" state="hidden" r:id="rId13"/>
  </sheets>
  <externalReferences>
    <externalReference r:id="rId14"/>
  </externalReferences>
  <definedNames>
    <definedName name="list005" localSheetId="3">'[1]מקדמי פליטה'!$I$19:$I$20</definedName>
    <definedName name="list005" localSheetId="6">'[1]מקדמי פליטה'!$I$19:$I$20</definedName>
    <definedName name="list005">'מקדמי פליטה'!$I$19:$I$20</definedName>
    <definedName name="list006" localSheetId="3">'[1]מקדמי פליטה'!$K$19:$K$24</definedName>
    <definedName name="list006" localSheetId="6">'[1]מקדמי פליטה'!$K$19:$K$24</definedName>
    <definedName name="list006">'מקדמי פליטה'!$K$19:$K$24</definedName>
    <definedName name="list1">'מקדמי פליטה'!$A$13:$A$16</definedName>
    <definedName name="List10">'מקדמי פליטה'!$U$13:$U$16</definedName>
    <definedName name="list1001" localSheetId="3">'[1]מקדמי פליטה'!$A$19:$A$20</definedName>
    <definedName name="list1001" localSheetId="6">'[1]מקדמי פליטה'!$A$19:$A$20</definedName>
    <definedName name="list1001">'מקדמי פליטה'!$A$19:$A$20</definedName>
    <definedName name="list1002" localSheetId="3">'[1]מקדמי פליטה'!$C$19:$C$20</definedName>
    <definedName name="list1002" localSheetId="6">'[1]מקדמי פליטה'!$C$19:$C$20</definedName>
    <definedName name="list1002">'מקדמי פליטה'!$C$19:$C$20</definedName>
    <definedName name="list10021">'מקדמי פליטה'!$C$23:$C$24</definedName>
    <definedName name="list1003" localSheetId="3">'[1]מקדמי פליטה'!$E$19:$E$20</definedName>
    <definedName name="list1003" localSheetId="6">'[1]מקדמי פליטה'!$E$19:$E$20</definedName>
    <definedName name="list1003">'מקדמי פליטה'!$E$19:$E$20</definedName>
    <definedName name="list1004" localSheetId="3">'[1]מקדמי פליטה'!$G$19:$G$21</definedName>
    <definedName name="list1004" localSheetId="6">'מתקנים נייחים לשריפת דלקים'!$F$18</definedName>
    <definedName name="list1004">'מקדמי פליטה'!$G$19:$G$21</definedName>
    <definedName name="list101">'מקדמי פליטה'!$C$13:$C$15</definedName>
    <definedName name="list11" localSheetId="3">'[1]מקדמי פליטה'!$U$13:$U$15</definedName>
    <definedName name="list11" localSheetId="6">'[1]מקדמי פליטה'!$U$13:$U$15</definedName>
    <definedName name="list11">'מקדמי פליטה'!$U$13:$U$15</definedName>
    <definedName name="list117">'מקדמי פליטה'!$AC$13:$AC$16</definedName>
    <definedName name="list12">'מקדמי פליטה'!$W$13:$W$16</definedName>
    <definedName name="list13">'מקדמי פליטה'!$Y$13:$Y$14</definedName>
    <definedName name="list14">'מקדמי פליטה'!$Y$13:$Y$39</definedName>
    <definedName name="list15">'מקדמי פליטה'!$AC$13:$AC$14</definedName>
    <definedName name="list16">'מקדמי פליטה'!$AC$13:$AC$39</definedName>
    <definedName name="list17" localSheetId="3">'[1]מקדמי פליטה'!$AC$13:$AC$15</definedName>
    <definedName name="list17" localSheetId="6">'[1]מקדמי פליטה'!$AC$13:$AC$15</definedName>
    <definedName name="list17">'מקדמי פליטה'!$AC$13:$AC$15</definedName>
    <definedName name="list18" localSheetId="3">'[1]מקדמי פליטה'!$AG$13:$AG$16</definedName>
    <definedName name="list18" localSheetId="6">'[1]מקדמי פליטה'!$AG$13:$AG$16</definedName>
    <definedName name="list18">'מקדמי פליטה'!$AG$13:$AG$16</definedName>
    <definedName name="list2">'מקדמי פליטה'!$E$13:$E$16</definedName>
    <definedName name="list24">'מקדמי פליטה'!$Y$13:$Y$21</definedName>
    <definedName name="list26" localSheetId="3">'[1]מקדמי פליטה'!$AC$13:$AC$22</definedName>
    <definedName name="list26" localSheetId="6">'[1]מקדמי פליטה'!$AC$13:$AC$22</definedName>
    <definedName name="list26">'מקדמי פליטה'!$AC$13:$AC$22</definedName>
    <definedName name="list2909">'מקדמי פליטה'!$M$19:$M$21</definedName>
    <definedName name="list3">'מקדמי פליטה'!$G$13:$G$15</definedName>
    <definedName name="list3009">'מקדמי פליטה'!$O$19:$O$22</definedName>
    <definedName name="list34">'מקדמי פליטה'!$Y$13:$Y$22</definedName>
    <definedName name="list4">'מקדמי פליטה'!$I$13:$I$14</definedName>
    <definedName name="list40">'מקדמי פליטה'!$Y$13:$Y$22</definedName>
    <definedName name="list5">'מקדמי פליטה'!$K$13:$K$16</definedName>
    <definedName name="list50" localSheetId="3">'[1]מקדמי פליטה'!$A$178:$A$186</definedName>
    <definedName name="list50" localSheetId="6">'[1]מקדמי פליטה'!$A$178:$A$186</definedName>
    <definedName name="list50">'מקדמי פליטה'!$A$123:$A$131</definedName>
    <definedName name="list51">'מקדמי פליטה'!$K$14:$K$15</definedName>
    <definedName name="list6">'מקדמי פליטה'!$M$13:$M$14</definedName>
    <definedName name="list7">'מקדמי פליטה'!$O$13:$O$15</definedName>
    <definedName name="list8" localSheetId="3">'[1]מקדמי פליטה'!$Q$13:$Q$16</definedName>
    <definedName name="list8" localSheetId="6">'[1]מקדמי פליטה'!$Q$13:$Q$16</definedName>
    <definedName name="list8">'מקדמי פליטה'!$Q$13:$Q$16</definedName>
    <definedName name="list9" localSheetId="3">'[1]מקדמי פליטה'!$S$13:$S$14</definedName>
    <definedName name="list9" localSheetId="6">'[1]מקדמי פליטה'!$S$13:$S$14</definedName>
    <definedName name="list9">'מקדמי פליטה'!$S$13:$S$14</definedName>
    <definedName name="oil" localSheetId="4">#REF!</definedName>
    <definedName name="oil" localSheetId="7">#REF!</definedName>
    <definedName name="oil">#REF!</definedName>
    <definedName name="public" localSheetId="4">#REF!</definedName>
    <definedName name="public" localSheetId="7">#REF!</definedName>
    <definedName name="public">#REF!</definedName>
    <definedName name="refrigerants" localSheetId="4">#REF!</definedName>
    <definedName name="refrigerants" localSheetId="3">#REF!</definedName>
    <definedName name="refrigerants" localSheetId="6">#REF!</definedName>
    <definedName name="refrigerants" localSheetId="7">#REF!</definedName>
    <definedName name="refrigerants">#REF!</definedName>
    <definedName name="refs" localSheetId="4">#REF!</definedName>
    <definedName name="refs" localSheetId="3">'מערכות קירור בכלי רכב'!$C$151:$C$176</definedName>
    <definedName name="refs" localSheetId="6">'[1]מערכות קירור לפי כמויות'!$C$143:$C$168</definedName>
    <definedName name="refs" localSheetId="7">#REF!</definedName>
    <definedName name="refs">#REF!</definedName>
    <definedName name="scale">סיכום!$I$46:$I$49</definedName>
    <definedName name="service" localSheetId="4">#REF!</definedName>
    <definedName name="service" localSheetId="7">#REF!</definedName>
    <definedName name="service">#REF!</definedName>
    <definedName name="transport" localSheetId="4">#REF!</definedName>
    <definedName name="transport" localSheetId="7">#REF!</definedName>
    <definedName name="transport">#REF!</definedName>
    <definedName name="VX">סיכום!$L$34:$L$35</definedName>
    <definedName name="water" localSheetId="4">#REF!</definedName>
    <definedName name="water" localSheetId="7">#REF!</definedName>
    <definedName name="water">#REF!</definedName>
    <definedName name="_xlnm.Print_Area" localSheetId="5">'טעינת חשמל לכלי רכב'!$A$1:$P$21</definedName>
    <definedName name="_xlnm.Print_Area" localSheetId="4">'מערכות מיזוג וקירור'!$A$1:$S$64</definedName>
    <definedName name="_xlnm.Print_Area" localSheetId="6">'מתקנים נייחים לשריפת דלקים'!$A$1:$R$81</definedName>
    <definedName name="_xlnm.Print_Area" localSheetId="1">פתיחה!$A$1:$T$29</definedName>
    <definedName name="_xlnm.Print_Area" localSheetId="2">'צריכת דלק של כלי רכב'!$A$1:$R$73</definedName>
    <definedName name="_xlnm.Print_Area" localSheetId="7">'צריכת חשמל במוסכים'!$A$1:$P$21</definedName>
    <definedName name="years">'מקדמי פליטה'!$AI$16:$AI$22</definedName>
    <definedName name="years2015">'מקדמי פליטה'!$AI$15:$AI$22</definedName>
    <definedName name="years2016">'מקדמי פליטה'!$AI$14:$AI$22</definedName>
    <definedName name="years2017">'מקדמי פליטה'!$AI$13:$AI$22</definedName>
    <definedName name="אוטובוסים" localSheetId="4">#REF!</definedName>
    <definedName name="אוטובוסים" localSheetId="7">#REF!</definedName>
    <definedName name="אוטובוסים">#REF!</definedName>
    <definedName name="אופן_שימוש">#REF!</definedName>
    <definedName name="אנרגיה" localSheetId="4">#REF!</definedName>
    <definedName name="אנרגיה" localSheetId="7">#REF!</definedName>
    <definedName name="אנרגיה">#REF!</definedName>
    <definedName name="אספקה" localSheetId="4">#REF!</definedName>
    <definedName name="אספקה" localSheetId="7">#REF!</definedName>
    <definedName name="אספקה">#REF!</definedName>
    <definedName name="אקדמיה" localSheetId="4">#REF!</definedName>
    <definedName name="אקדמיה" localSheetId="7">#REF!</definedName>
    <definedName name="אקדמיה">#REF!</definedName>
    <definedName name="בתי_ספר" localSheetId="4">#REF!</definedName>
    <definedName name="בתי_ספר" localSheetId="7">#REF!</definedName>
    <definedName name="בתי_ספר">#REF!</definedName>
    <definedName name="גני_ילדים" localSheetId="4">#REF!</definedName>
    <definedName name="גני_ילדים" localSheetId="7">#REF!</definedName>
    <definedName name="גני_ילדים">#REF!</definedName>
    <definedName name="דפוס" localSheetId="4">#REF!</definedName>
    <definedName name="דפוס" localSheetId="7">#REF!</definedName>
    <definedName name="דפוס">#REF!</definedName>
    <definedName name="הובלה" localSheetId="4">#REF!</definedName>
    <definedName name="הובלה" localSheetId="7">#REF!</definedName>
    <definedName name="הובלה">#REF!</definedName>
    <definedName name="הולכה" localSheetId="4">#REF!</definedName>
    <definedName name="הולכה" localSheetId="7">#REF!</definedName>
    <definedName name="הולכה">#REF!</definedName>
    <definedName name="הפקה" localSheetId="4">#REF!</definedName>
    <definedName name="הפקה" localSheetId="7">#REF!</definedName>
    <definedName name="הפקה">#REF!</definedName>
    <definedName name="השכרה" localSheetId="4">#REF!</definedName>
    <definedName name="השכרה" localSheetId="7">#REF!</definedName>
    <definedName name="השכרה">#REF!</definedName>
    <definedName name="התפלה" localSheetId="4">#REF!</definedName>
    <definedName name="התפלה" localSheetId="7">#REF!</definedName>
    <definedName name="התפלה">#REF!</definedName>
    <definedName name="זיקוק" localSheetId="4">#REF!</definedName>
    <definedName name="זיקוק" localSheetId="7">#REF!</definedName>
    <definedName name="זיקוק">#REF!</definedName>
    <definedName name="ייצור" localSheetId="4">#REF!</definedName>
    <definedName name="ייצור" localSheetId="7">#REF!</definedName>
    <definedName name="ייצור">#REF!</definedName>
    <definedName name="ייצור_מזון" localSheetId="4">#REF!</definedName>
    <definedName name="ייצור_מזון" localSheetId="7">#REF!</definedName>
    <definedName name="ייצור_מזון">#REF!</definedName>
    <definedName name="ייצור_משקאות" localSheetId="4">#REF!</definedName>
    <definedName name="ייצור_משקאות" localSheetId="7">#REF!</definedName>
    <definedName name="ייצור_משקאות">#REF!</definedName>
    <definedName name="כללי" localSheetId="4">#REF!</definedName>
    <definedName name="כללי" localSheetId="7">#REF!</definedName>
    <definedName name="כללי">#REF!</definedName>
    <definedName name="לוגיסטיקה" localSheetId="4">#REF!</definedName>
    <definedName name="לוגיסטיקה" localSheetId="7">#REF!</definedName>
    <definedName name="לוגיסטיקה">#REF!</definedName>
    <definedName name="מגזר_הנפט_והגז" localSheetId="4">#REF!</definedName>
    <definedName name="מגזר_הנפט_והגז" localSheetId="7">#REF!</definedName>
    <definedName name="מגזר_הנפט_והגז">#REF!</definedName>
    <definedName name="מגזר_התחבורה" localSheetId="4">#REF!</definedName>
    <definedName name="מגזר_התחבורה" localSheetId="7">#REF!</definedName>
    <definedName name="מגזר_התחבורה">#REF!</definedName>
    <definedName name="מגזר_התעשייה" localSheetId="4">#REF!</definedName>
    <definedName name="מגזר_התעשייה" localSheetId="7">#REF!</definedName>
    <definedName name="מגזר_התעשייה">#REF!</definedName>
    <definedName name="מוליכים_למחצה" localSheetId="4">#REF!</definedName>
    <definedName name="מוליכים_למחצה" localSheetId="7">#REF!</definedName>
    <definedName name="מוליכים_למחצה">#REF!</definedName>
    <definedName name="מוסכים" localSheetId="4">#REF!</definedName>
    <definedName name="מוסכים" localSheetId="7">#REF!</definedName>
    <definedName name="מוסכים">#REF!</definedName>
    <definedName name="מזון" localSheetId="4">#REF!</definedName>
    <definedName name="מזון" localSheetId="7">#REF!</definedName>
    <definedName name="מזון">#REF!</definedName>
    <definedName name="מזון_משקאות" localSheetId="4">#REF!</definedName>
    <definedName name="מזון_משקאות" localSheetId="7">#REF!</definedName>
    <definedName name="מזון_משקאות">#REF!</definedName>
    <definedName name="מחצבות" localSheetId="4">#REF!</definedName>
    <definedName name="מחצבות" localSheetId="7">#REF!</definedName>
    <definedName name="מחצבות">#REF!</definedName>
    <definedName name="מיחזור" localSheetId="4">#REF!</definedName>
    <definedName name="מיחזור" localSheetId="7">#REF!</definedName>
    <definedName name="מיחזור">#REF!</definedName>
    <definedName name="מים" localSheetId="4">#REF!</definedName>
    <definedName name="מים" localSheetId="7">#REF!</definedName>
    <definedName name="מים">#REF!</definedName>
    <definedName name="מינרלים" localSheetId="4">#REF!</definedName>
    <definedName name="מינרלים" localSheetId="7">#REF!</definedName>
    <definedName name="מינרלים">#REF!</definedName>
    <definedName name="מלאכה_ותעשיה" localSheetId="4">#REF!</definedName>
    <definedName name="מלאכה_ותעשיה" localSheetId="7">#REF!</definedName>
    <definedName name="מלאכה_ותעשיה">#REF!</definedName>
    <definedName name="מלונות" localSheetId="4">#REF!</definedName>
    <definedName name="מלונות" localSheetId="7">#REF!</definedName>
    <definedName name="מלונות">#REF!</definedName>
    <definedName name="מלט" localSheetId="4">#REF!</definedName>
    <definedName name="מלט" localSheetId="7">#REF!</definedName>
    <definedName name="מלט">#REF!</definedName>
    <definedName name="מסחר" localSheetId="4">#REF!</definedName>
    <definedName name="מסחר" localSheetId="7">#REF!</definedName>
    <definedName name="מסחר">#REF!</definedName>
    <definedName name="מסחר_ושירותים" localSheetId="4">#REF!</definedName>
    <definedName name="מסחר_ושירותים" localSheetId="7">#REF!</definedName>
    <definedName name="מסחר_ושירותים">#REF!</definedName>
    <definedName name="מסחר_שירותים" localSheetId="4">#REF!</definedName>
    <definedName name="מסחר_שירותים" localSheetId="7">#REF!</definedName>
    <definedName name="מסחר_שירותים">#REF!</definedName>
    <definedName name="מערכות_קירור">#REF!</definedName>
    <definedName name="משרדים" localSheetId="4">#REF!</definedName>
    <definedName name="משרדים" localSheetId="7">#REF!</definedName>
    <definedName name="משרדים">#REF!</definedName>
    <definedName name="מתכות" localSheetId="4">#REF!</definedName>
    <definedName name="מתכות" localSheetId="7">#REF!</definedName>
    <definedName name="מתכות">#REF!</definedName>
    <definedName name="נפט_גז" localSheetId="4">#REF!</definedName>
    <definedName name="נפט_גז" localSheetId="7">#REF!</definedName>
    <definedName name="נפט_גז">#REF!</definedName>
    <definedName name="סקטור_תחבורה">פתיחה!$V$18:$V$19</definedName>
    <definedName name="עיבוד_גז" localSheetId="4">#REF!</definedName>
    <definedName name="עיבוד_גז" localSheetId="7">#REF!</definedName>
    <definedName name="עיבוד_גז">#REF!</definedName>
    <definedName name="פיננסיים" localSheetId="4">#REF!</definedName>
    <definedName name="פיננסיים" localSheetId="7">#REF!</definedName>
    <definedName name="פיננסיים">#REF!</definedName>
    <definedName name="פלסטיק" localSheetId="4">#REF!</definedName>
    <definedName name="פלסטיק" localSheetId="7">#REF!</definedName>
    <definedName name="פלסטיק">#REF!</definedName>
    <definedName name="ציבורי" localSheetId="4">#REF!</definedName>
    <definedName name="ציבורי" localSheetId="7">#REF!</definedName>
    <definedName name="ציבורי">#REF!</definedName>
    <definedName name="קידוח" localSheetId="4">#REF!</definedName>
    <definedName name="קידוח" localSheetId="7">#REF!</definedName>
    <definedName name="קידוח">#REF!</definedName>
    <definedName name="קמעונאות" localSheetId="4">#REF!</definedName>
    <definedName name="קמעונאות" localSheetId="7">#REF!</definedName>
    <definedName name="קמעונאות">#REF!</definedName>
    <definedName name="רפואה" localSheetId="4">#REF!</definedName>
    <definedName name="רפואה" localSheetId="7">#REF!</definedName>
    <definedName name="רפואה">#REF!</definedName>
    <definedName name="רשימת_מגזרים" localSheetId="4">#REF!</definedName>
    <definedName name="רשימת_מגזרים" localSheetId="3">'[1]מדדי נירמול'!$I$12:$I$19</definedName>
    <definedName name="רשימת_מגזרים" localSheetId="6">'[1]מדדי נירמול'!$I$12:$I$19</definedName>
    <definedName name="רשימת_מגזרים" localSheetId="7">#REF!</definedName>
    <definedName name="רשימת_מגזרים">#REF!</definedName>
    <definedName name="שיווק" localSheetId="4">#REF!</definedName>
    <definedName name="שיווק" localSheetId="7">#REF!</definedName>
    <definedName name="שיווק">#REF!</definedName>
    <definedName name="שלטון_מקומי_וגופים_ציבוריים" localSheetId="4">#REF!</definedName>
    <definedName name="שלטון_מקומי_וגופים_ציבוריים" localSheetId="7">#REF!</definedName>
    <definedName name="שלטון_מקומי_וגופים_ציבוריים">#REF!</definedName>
    <definedName name="תאגידים" localSheetId="4">#REF!</definedName>
    <definedName name="תאגידים" localSheetId="7">#REF!</definedName>
    <definedName name="תאגידים">#REF!</definedName>
    <definedName name="תאורת_חוץ" localSheetId="4">#REF!</definedName>
    <definedName name="תאורת_חוץ" localSheetId="7">#REF!</definedName>
    <definedName name="תאורת_חוץ">#REF!</definedName>
    <definedName name="תוכנה" localSheetId="4">#REF!</definedName>
    <definedName name="תוכנה" localSheetId="7">#REF!</definedName>
    <definedName name="תוכנה">#REF!</definedName>
    <definedName name="תחבורה" localSheetId="4">#REF!</definedName>
    <definedName name="תחבורה" localSheetId="7">#REF!</definedName>
    <definedName name="תחבורה">#REF!</definedName>
    <definedName name="תחנות_כח" localSheetId="4">#REF!</definedName>
    <definedName name="תחנות_כח" localSheetId="7">#REF!</definedName>
    <definedName name="תחנות_כח">#REF!</definedName>
    <definedName name="תערובות_קירור">#REF!</definedName>
    <definedName name="תעשיות_מים" localSheetId="4">#REF!</definedName>
    <definedName name="תעשיות_מים" localSheetId="7">#REF!</definedName>
    <definedName name="תעשיות_מים">#REF!</definedName>
    <definedName name="תעשייה" localSheetId="4">#REF!</definedName>
    <definedName name="תעשייה" localSheetId="7">#REF!</definedName>
    <definedName name="תעשייה">#REF!</definedName>
  </definedNames>
  <calcPr calcId="145621"/>
</workbook>
</file>

<file path=xl/calcChain.xml><?xml version="1.0" encoding="utf-8"?>
<calcChain xmlns="http://schemas.openxmlformats.org/spreadsheetml/2006/main">
  <c r="E35" i="3" l="1"/>
  <c r="E32" i="3"/>
  <c r="E29" i="3"/>
  <c r="C71" i="3"/>
  <c r="F71" i="3"/>
  <c r="B4" i="1" l="1"/>
  <c r="H43" i="6" l="1"/>
  <c r="L43" i="6" s="1"/>
  <c r="C62" i="3"/>
  <c r="E42" i="29" l="1"/>
  <c r="E43" i="29"/>
  <c r="E44" i="29"/>
  <c r="E45" i="29"/>
  <c r="E46" i="29"/>
  <c r="E47" i="29"/>
  <c r="E48" i="29"/>
  <c r="E49" i="29"/>
  <c r="E50" i="29"/>
  <c r="E51" i="29"/>
  <c r="E52" i="29"/>
  <c r="E53" i="29"/>
  <c r="E54" i="29"/>
  <c r="E55" i="29"/>
  <c r="E41" i="29"/>
  <c r="J21" i="29"/>
  <c r="J22" i="29"/>
  <c r="J23" i="29"/>
  <c r="J24" i="29"/>
  <c r="J25" i="29"/>
  <c r="L25" i="29" s="1"/>
  <c r="J20" i="29"/>
  <c r="J32" i="29"/>
  <c r="L32" i="29" s="1"/>
  <c r="J33" i="29"/>
  <c r="L33" i="29" s="1"/>
  <c r="J34" i="29"/>
  <c r="L34" i="29" s="1"/>
  <c r="J35" i="29"/>
  <c r="J36" i="29"/>
  <c r="J37" i="29"/>
  <c r="J31" i="29"/>
  <c r="C63" i="29" l="1"/>
  <c r="L39" i="6"/>
  <c r="L26" i="2"/>
  <c r="E22" i="13" l="1"/>
  <c r="F50" i="29"/>
  <c r="F55" i="29" l="1"/>
  <c r="F45" i="29"/>
  <c r="F49" i="29"/>
  <c r="F42" i="29"/>
  <c r="F54" i="29"/>
  <c r="F44" i="29"/>
  <c r="F46" i="29"/>
  <c r="F48" i="29"/>
  <c r="F52" i="29"/>
  <c r="Z61" i="29"/>
  <c r="R62" i="29"/>
  <c r="F51" i="29"/>
  <c r="F47" i="29"/>
  <c r="F43" i="29"/>
  <c r="F53" i="29"/>
  <c r="F41" i="29"/>
  <c r="D61" i="29" l="1"/>
  <c r="D62" i="29"/>
  <c r="D63" i="29"/>
  <c r="U38" i="6"/>
  <c r="X38" i="6"/>
  <c r="Z38" i="6" s="1"/>
  <c r="W38" i="6" l="1"/>
  <c r="V38" i="6"/>
  <c r="Y38" i="6"/>
  <c r="D73" i="26" l="1"/>
  <c r="L32" i="30" l="1"/>
  <c r="L29" i="30"/>
  <c r="L26" i="30"/>
  <c r="J34" i="30"/>
  <c r="J33" i="30"/>
  <c r="J32" i="30"/>
  <c r="J31" i="30"/>
  <c r="J30" i="30"/>
  <c r="J29" i="30"/>
  <c r="J28" i="30"/>
  <c r="J27" i="30"/>
  <c r="J26" i="30"/>
  <c r="J21" i="30"/>
  <c r="J20" i="30"/>
  <c r="J19" i="30"/>
  <c r="L34" i="2"/>
  <c r="L33" i="2"/>
  <c r="L31" i="2"/>
  <c r="L30" i="2"/>
  <c r="L28" i="2"/>
  <c r="L27" i="2"/>
  <c r="J34" i="2"/>
  <c r="J33" i="2"/>
  <c r="J32" i="2"/>
  <c r="J31" i="2"/>
  <c r="J30" i="2"/>
  <c r="J29" i="2"/>
  <c r="J28" i="2"/>
  <c r="J27" i="2"/>
  <c r="J26" i="2"/>
  <c r="L21" i="29"/>
  <c r="L22" i="29"/>
  <c r="L23" i="29"/>
  <c r="L24" i="29"/>
  <c r="L31" i="29"/>
  <c r="L35" i="29"/>
  <c r="L36" i="29"/>
  <c r="L37" i="29"/>
  <c r="L20" i="29"/>
  <c r="M13" i="29" l="1"/>
  <c r="C19" i="13" s="1"/>
  <c r="K64" i="18"/>
  <c r="M64" i="18" s="1"/>
  <c r="L52" i="18"/>
  <c r="M52" i="18" s="1"/>
  <c r="B20" i="30" l="1"/>
  <c r="L32" i="2"/>
  <c r="L29" i="2"/>
  <c r="S104" i="27"/>
  <c r="T104" i="27"/>
  <c r="U104" i="27"/>
  <c r="V104" i="27"/>
  <c r="W104" i="27"/>
  <c r="X104" i="27"/>
  <c r="Y104" i="27"/>
  <c r="Z104" i="27"/>
  <c r="AA104" i="27"/>
  <c r="AC104" i="27"/>
  <c r="AD104" i="27"/>
  <c r="AE104" i="27"/>
  <c r="AF104" i="27"/>
  <c r="AG104" i="27"/>
  <c r="AH104" i="27"/>
  <c r="AI104" i="27"/>
  <c r="AJ104" i="27"/>
  <c r="AK104" i="27"/>
  <c r="S105" i="27"/>
  <c r="T105" i="27"/>
  <c r="U105" i="27"/>
  <c r="V105" i="27"/>
  <c r="W105" i="27"/>
  <c r="X105" i="27"/>
  <c r="Y105" i="27"/>
  <c r="Z105" i="27"/>
  <c r="AA105" i="27"/>
  <c r="AC105" i="27"/>
  <c r="AD105" i="27"/>
  <c r="AE105" i="27"/>
  <c r="AF105" i="27"/>
  <c r="AG105" i="27"/>
  <c r="AH105" i="27"/>
  <c r="AI105" i="27"/>
  <c r="AJ105" i="27"/>
  <c r="AK105" i="27"/>
  <c r="S106" i="27"/>
  <c r="T106" i="27"/>
  <c r="U106" i="27"/>
  <c r="V106" i="27"/>
  <c r="W106" i="27"/>
  <c r="X106" i="27"/>
  <c r="Y106" i="27"/>
  <c r="Z106" i="27"/>
  <c r="AA106" i="27"/>
  <c r="AC106" i="27"/>
  <c r="AD106" i="27"/>
  <c r="AE106" i="27"/>
  <c r="AF106" i="27"/>
  <c r="AG106" i="27"/>
  <c r="AH106" i="27"/>
  <c r="AI106" i="27"/>
  <c r="AJ106" i="27"/>
  <c r="AK106" i="27"/>
  <c r="S107" i="27"/>
  <c r="T107" i="27"/>
  <c r="U107" i="27"/>
  <c r="V107" i="27"/>
  <c r="W107" i="27"/>
  <c r="X107" i="27"/>
  <c r="Y107" i="27"/>
  <c r="Z107" i="27"/>
  <c r="AA107" i="27"/>
  <c r="AC107" i="27"/>
  <c r="AD107" i="27"/>
  <c r="AE107" i="27"/>
  <c r="AF107" i="27"/>
  <c r="AG107" i="27"/>
  <c r="AH107" i="27"/>
  <c r="AI107" i="27"/>
  <c r="AJ107" i="27"/>
  <c r="AK107" i="27"/>
  <c r="S108" i="27"/>
  <c r="T108" i="27"/>
  <c r="U108" i="27"/>
  <c r="V108" i="27"/>
  <c r="W108" i="27"/>
  <c r="X108" i="27"/>
  <c r="Y108" i="27"/>
  <c r="Z108" i="27"/>
  <c r="AA108" i="27"/>
  <c r="AC108" i="27"/>
  <c r="AD108" i="27"/>
  <c r="AE108" i="27"/>
  <c r="AF108" i="27"/>
  <c r="AG108" i="27"/>
  <c r="AH108" i="27"/>
  <c r="AI108" i="27"/>
  <c r="AJ108" i="27"/>
  <c r="AK108" i="27"/>
  <c r="S109" i="27"/>
  <c r="T109" i="27"/>
  <c r="U109" i="27"/>
  <c r="V109" i="27"/>
  <c r="X109" i="27"/>
  <c r="Y109" i="27"/>
  <c r="Z109" i="27"/>
  <c r="AA109" i="27"/>
  <c r="AC109" i="27"/>
  <c r="AD109" i="27"/>
  <c r="AE109" i="27"/>
  <c r="AF109" i="27"/>
  <c r="AH109" i="27"/>
  <c r="AI109" i="27"/>
  <c r="AJ109" i="27"/>
  <c r="AK109" i="27"/>
  <c r="S110" i="27"/>
  <c r="U110" i="27"/>
  <c r="V110" i="27"/>
  <c r="W110" i="27"/>
  <c r="X110" i="27"/>
  <c r="Y110" i="27"/>
  <c r="Z110" i="27"/>
  <c r="AA110" i="27"/>
  <c r="AC110" i="27"/>
  <c r="AE110" i="27"/>
  <c r="AF110" i="27"/>
  <c r="AG110" i="27"/>
  <c r="AH110" i="27"/>
  <c r="AI110" i="27"/>
  <c r="AJ110" i="27"/>
  <c r="AK110" i="27"/>
  <c r="S111" i="27"/>
  <c r="T111" i="27"/>
  <c r="U111" i="27"/>
  <c r="V111" i="27"/>
  <c r="W111" i="27"/>
  <c r="X111" i="27"/>
  <c r="Y111" i="27"/>
  <c r="Z111" i="27"/>
  <c r="AA111" i="27"/>
  <c r="AC111" i="27"/>
  <c r="AD111" i="27"/>
  <c r="AE111" i="27"/>
  <c r="AF111" i="27"/>
  <c r="AG111" i="27"/>
  <c r="AH111" i="27"/>
  <c r="AI111" i="27"/>
  <c r="AJ111" i="27"/>
  <c r="AK111" i="27"/>
  <c r="S112" i="27"/>
  <c r="T112" i="27"/>
  <c r="U112" i="27"/>
  <c r="V112" i="27"/>
  <c r="W112" i="27"/>
  <c r="X112" i="27"/>
  <c r="Y112" i="27"/>
  <c r="Z112" i="27"/>
  <c r="AA112" i="27"/>
  <c r="AC112" i="27"/>
  <c r="AD112" i="27"/>
  <c r="AE112" i="27"/>
  <c r="AF112" i="27"/>
  <c r="AG112" i="27"/>
  <c r="AH112" i="27"/>
  <c r="AI112" i="27"/>
  <c r="AJ112" i="27"/>
  <c r="AK112" i="27"/>
  <c r="S113" i="27"/>
  <c r="T113" i="27"/>
  <c r="U113" i="27"/>
  <c r="V113" i="27"/>
  <c r="W113" i="27"/>
  <c r="X113" i="27"/>
  <c r="Y113" i="27"/>
  <c r="Z113" i="27"/>
  <c r="AA113" i="27"/>
  <c r="AC113" i="27"/>
  <c r="AD113" i="27"/>
  <c r="AE113" i="27"/>
  <c r="AF113" i="27"/>
  <c r="AG113" i="27"/>
  <c r="AH113" i="27"/>
  <c r="AI113" i="27"/>
  <c r="AJ113" i="27"/>
  <c r="AK113" i="27"/>
  <c r="S114" i="27"/>
  <c r="T114" i="27"/>
  <c r="U114" i="27"/>
  <c r="V114" i="27"/>
  <c r="W114" i="27"/>
  <c r="X114" i="27"/>
  <c r="Y114" i="27"/>
  <c r="Z114" i="27"/>
  <c r="AA114" i="27"/>
  <c r="AC114" i="27"/>
  <c r="AD114" i="27"/>
  <c r="AE114" i="27"/>
  <c r="AF114" i="27"/>
  <c r="AG114" i="27"/>
  <c r="AH114" i="27"/>
  <c r="AI114" i="27"/>
  <c r="AJ114" i="27"/>
  <c r="AK114" i="27"/>
  <c r="S115" i="27"/>
  <c r="T115" i="27"/>
  <c r="U115" i="27"/>
  <c r="V115" i="27"/>
  <c r="W115" i="27"/>
  <c r="Y115" i="27"/>
  <c r="Z115" i="27"/>
  <c r="AA115" i="27"/>
  <c r="AC115" i="27"/>
  <c r="AD115" i="27"/>
  <c r="AE115" i="27"/>
  <c r="AF115" i="27"/>
  <c r="AG115" i="27"/>
  <c r="AI115" i="27"/>
  <c r="AJ115" i="27"/>
  <c r="AK115" i="27"/>
  <c r="S116" i="27"/>
  <c r="T116" i="27"/>
  <c r="U116" i="27"/>
  <c r="V116" i="27"/>
  <c r="W116" i="27"/>
  <c r="X116" i="27"/>
  <c r="Y116" i="27"/>
  <c r="Z116" i="27"/>
  <c r="AA116" i="27"/>
  <c r="AC116" i="27"/>
  <c r="AD116" i="27"/>
  <c r="AE116" i="27"/>
  <c r="AF116" i="27"/>
  <c r="AG116" i="27"/>
  <c r="AH116" i="27"/>
  <c r="AI116" i="27"/>
  <c r="AJ116" i="27"/>
  <c r="AK116" i="27"/>
  <c r="S117" i="27"/>
  <c r="T117" i="27"/>
  <c r="U117" i="27"/>
  <c r="V117" i="27"/>
  <c r="W117" i="27"/>
  <c r="X117" i="27"/>
  <c r="Y117" i="27"/>
  <c r="Z117" i="27"/>
  <c r="AA117" i="27"/>
  <c r="AC117" i="27"/>
  <c r="AD117" i="27"/>
  <c r="AE117" i="27"/>
  <c r="AF117" i="27"/>
  <c r="AG117" i="27"/>
  <c r="AH117" i="27"/>
  <c r="AI117" i="27"/>
  <c r="AJ117" i="27"/>
  <c r="AK117" i="27"/>
  <c r="S118" i="27"/>
  <c r="T118" i="27"/>
  <c r="U118" i="27"/>
  <c r="V118" i="27"/>
  <c r="W118" i="27"/>
  <c r="X118" i="27"/>
  <c r="Z118" i="27"/>
  <c r="AA118" i="27"/>
  <c r="AC118" i="27"/>
  <c r="AD118" i="27"/>
  <c r="AE118" i="27"/>
  <c r="AF118" i="27"/>
  <c r="AG118" i="27"/>
  <c r="AH118" i="27"/>
  <c r="AJ118" i="27"/>
  <c r="AK118" i="27"/>
  <c r="S119" i="27"/>
  <c r="T119" i="27"/>
  <c r="V119" i="27"/>
  <c r="W119" i="27"/>
  <c r="X119" i="27"/>
  <c r="Y119" i="27"/>
  <c r="Z119" i="27"/>
  <c r="AA119" i="27"/>
  <c r="AC119" i="27"/>
  <c r="AD119" i="27"/>
  <c r="AF119" i="27"/>
  <c r="AG119" i="27"/>
  <c r="AH119" i="27"/>
  <c r="AI119" i="27"/>
  <c r="AJ119" i="27"/>
  <c r="AK119" i="27"/>
  <c r="S120" i="27"/>
  <c r="T120" i="27"/>
  <c r="U120" i="27"/>
  <c r="V120" i="27"/>
  <c r="W120" i="27"/>
  <c r="X120" i="27"/>
  <c r="Y120" i="27"/>
  <c r="Z120" i="27"/>
  <c r="AA120" i="27"/>
  <c r="AC120" i="27"/>
  <c r="AD120" i="27"/>
  <c r="AE120" i="27"/>
  <c r="AF120" i="27"/>
  <c r="AG120" i="27"/>
  <c r="AH120" i="27"/>
  <c r="AI120" i="27"/>
  <c r="AJ120" i="27"/>
  <c r="AK120" i="27"/>
  <c r="S121" i="27"/>
  <c r="T121" i="27"/>
  <c r="U121" i="27"/>
  <c r="V121" i="27"/>
  <c r="W121" i="27"/>
  <c r="X121" i="27"/>
  <c r="Y121" i="27"/>
  <c r="Z121" i="27"/>
  <c r="AA121" i="27"/>
  <c r="AC121" i="27"/>
  <c r="AD121" i="27"/>
  <c r="AE121" i="27"/>
  <c r="AF121" i="27"/>
  <c r="AG121" i="27"/>
  <c r="AH121" i="27"/>
  <c r="AI121" i="27"/>
  <c r="AJ121" i="27"/>
  <c r="AK121" i="27"/>
  <c r="S122" i="27"/>
  <c r="T122" i="27"/>
  <c r="U122" i="27"/>
  <c r="V122" i="27"/>
  <c r="W122" i="27"/>
  <c r="X122" i="27"/>
  <c r="Y122" i="27"/>
  <c r="AA122" i="27"/>
  <c r="AC122" i="27"/>
  <c r="AD122" i="27"/>
  <c r="AE122" i="27"/>
  <c r="AF122" i="27"/>
  <c r="AG122" i="27"/>
  <c r="AH122" i="27"/>
  <c r="AI122" i="27"/>
  <c r="AK122" i="27"/>
  <c r="S123" i="27"/>
  <c r="T123" i="27"/>
  <c r="U123" i="27"/>
  <c r="V123" i="27"/>
  <c r="W123" i="27"/>
  <c r="X123" i="27"/>
  <c r="Y123" i="27"/>
  <c r="Z123" i="27"/>
  <c r="AA123" i="27"/>
  <c r="AC123" i="27"/>
  <c r="AD123" i="27"/>
  <c r="AE123" i="27"/>
  <c r="AF123" i="27"/>
  <c r="AG123" i="27"/>
  <c r="AH123" i="27"/>
  <c r="AI123" i="27"/>
  <c r="AJ123" i="27"/>
  <c r="AK123" i="27"/>
  <c r="S124" i="27"/>
  <c r="T124" i="27"/>
  <c r="U124" i="27"/>
  <c r="V124" i="27"/>
  <c r="W124" i="27"/>
  <c r="X124" i="27"/>
  <c r="Y124" i="27"/>
  <c r="Z124" i="27"/>
  <c r="AC124" i="27"/>
  <c r="AD124" i="27"/>
  <c r="AE124" i="27"/>
  <c r="AF124" i="27"/>
  <c r="AG124" i="27"/>
  <c r="AH124" i="27"/>
  <c r="AI124" i="27"/>
  <c r="AJ124" i="27"/>
  <c r="S125" i="27"/>
  <c r="T125" i="27"/>
  <c r="U125" i="27"/>
  <c r="V125" i="27"/>
  <c r="W125" i="27"/>
  <c r="X125" i="27"/>
  <c r="Y125" i="27"/>
  <c r="Z125" i="27"/>
  <c r="AA125" i="27"/>
  <c r="AC125" i="27"/>
  <c r="AD125" i="27"/>
  <c r="AE125" i="27"/>
  <c r="AF125" i="27"/>
  <c r="AG125" i="27"/>
  <c r="AH125" i="27"/>
  <c r="AI125" i="27"/>
  <c r="AJ125" i="27"/>
  <c r="AK125" i="27"/>
  <c r="S126" i="27"/>
  <c r="T126" i="27"/>
  <c r="U126" i="27"/>
  <c r="V126" i="27"/>
  <c r="W126" i="27"/>
  <c r="X126" i="27"/>
  <c r="Y126" i="27"/>
  <c r="Z126" i="27"/>
  <c r="AA126" i="27"/>
  <c r="AC126" i="27"/>
  <c r="AD126" i="27"/>
  <c r="AE126" i="27"/>
  <c r="AF126" i="27"/>
  <c r="AG126" i="27"/>
  <c r="AH126" i="27"/>
  <c r="AI126" i="27"/>
  <c r="AJ126" i="27"/>
  <c r="AK126" i="27"/>
  <c r="S127" i="27"/>
  <c r="T127" i="27"/>
  <c r="U127" i="27"/>
  <c r="V127" i="27"/>
  <c r="W127" i="27"/>
  <c r="X127" i="27"/>
  <c r="Y127" i="27"/>
  <c r="Z127" i="27"/>
  <c r="AA127" i="27"/>
  <c r="AC127" i="27"/>
  <c r="AD127" i="27"/>
  <c r="AE127" i="27"/>
  <c r="AF127" i="27"/>
  <c r="AG127" i="27"/>
  <c r="AH127" i="27"/>
  <c r="AI127" i="27"/>
  <c r="AJ127" i="27"/>
  <c r="AK127" i="27"/>
  <c r="S128" i="27"/>
  <c r="T128" i="27"/>
  <c r="U128" i="27"/>
  <c r="W128" i="27"/>
  <c r="X128" i="27"/>
  <c r="Y128" i="27"/>
  <c r="Z128" i="27"/>
  <c r="AA128" i="27"/>
  <c r="AC128" i="27"/>
  <c r="AD128" i="27"/>
  <c r="AE128" i="27"/>
  <c r="AG128" i="27"/>
  <c r="AH128" i="27"/>
  <c r="AI128" i="27"/>
  <c r="AJ128" i="27"/>
  <c r="AK128" i="27"/>
  <c r="AG76" i="27"/>
  <c r="AG75" i="27"/>
  <c r="AG71" i="27"/>
  <c r="AH71" i="27"/>
  <c r="AI71" i="27"/>
  <c r="AJ71" i="27"/>
  <c r="AK71" i="27"/>
  <c r="AG72" i="27"/>
  <c r="AH72" i="27"/>
  <c r="AI72" i="27"/>
  <c r="AJ72" i="27"/>
  <c r="AK72" i="27"/>
  <c r="AG73" i="27"/>
  <c r="AH73" i="27"/>
  <c r="AI73" i="27"/>
  <c r="AJ73" i="27"/>
  <c r="AK73" i="27"/>
  <c r="AG74" i="27"/>
  <c r="AH74" i="27"/>
  <c r="AI74" i="27"/>
  <c r="AJ74" i="27"/>
  <c r="AK74" i="27"/>
  <c r="AH75" i="27"/>
  <c r="AI75" i="27"/>
  <c r="AJ75" i="27"/>
  <c r="AK75" i="27"/>
  <c r="AH76" i="27"/>
  <c r="AI76" i="27"/>
  <c r="AJ76" i="27"/>
  <c r="AK76" i="27"/>
  <c r="AG77" i="27"/>
  <c r="AI77" i="27"/>
  <c r="AJ77" i="27"/>
  <c r="AK77" i="27"/>
  <c r="AG78" i="27"/>
  <c r="AH78" i="27"/>
  <c r="AI78" i="27"/>
  <c r="AJ78" i="27"/>
  <c r="AK78" i="27"/>
  <c r="AG79" i="27"/>
  <c r="AH79" i="27"/>
  <c r="AI79" i="27"/>
  <c r="AJ79" i="27"/>
  <c r="AK79" i="27"/>
  <c r="AG80" i="27"/>
  <c r="AH80" i="27"/>
  <c r="AI80" i="27"/>
  <c r="AJ80" i="27"/>
  <c r="AK80" i="27"/>
  <c r="AG81" i="27"/>
  <c r="AH81" i="27"/>
  <c r="AI81" i="27"/>
  <c r="AJ81" i="27"/>
  <c r="AK81" i="27"/>
  <c r="AG82" i="27"/>
  <c r="AH82" i="27"/>
  <c r="AI82" i="27"/>
  <c r="AJ82" i="27"/>
  <c r="AK82" i="27"/>
  <c r="AG83" i="27"/>
  <c r="AH83" i="27"/>
  <c r="AI83" i="27"/>
  <c r="AJ83" i="27"/>
  <c r="AK83" i="27"/>
  <c r="AG84" i="27"/>
  <c r="AH84" i="27"/>
  <c r="AI84" i="27"/>
  <c r="AJ84" i="27"/>
  <c r="AK84" i="27"/>
  <c r="AG85" i="27"/>
  <c r="AH85" i="27"/>
  <c r="AI85" i="27"/>
  <c r="AK85" i="27"/>
  <c r="AG86" i="27"/>
  <c r="AH86" i="27"/>
  <c r="AI86" i="27"/>
  <c r="AJ86" i="27"/>
  <c r="AK86" i="27"/>
  <c r="AG87" i="27"/>
  <c r="AH87" i="27"/>
  <c r="AI87" i="27"/>
  <c r="AJ87" i="27"/>
  <c r="AK87" i="27"/>
  <c r="AG88" i="27"/>
  <c r="AH88" i="27"/>
  <c r="AI88" i="27"/>
  <c r="AJ88" i="27"/>
  <c r="AK88" i="27"/>
  <c r="AG89" i="27"/>
  <c r="AH89" i="27"/>
  <c r="AI89" i="27"/>
  <c r="AJ89" i="27"/>
  <c r="AK89" i="27"/>
  <c r="AG90" i="27"/>
  <c r="AH90" i="27"/>
  <c r="AI90" i="27"/>
  <c r="AJ90" i="27"/>
  <c r="AK90" i="27"/>
  <c r="AG91" i="27"/>
  <c r="AH91" i="27"/>
  <c r="AI91" i="27"/>
  <c r="AJ91" i="27"/>
  <c r="AG92" i="27"/>
  <c r="AH92" i="27"/>
  <c r="AI92" i="27"/>
  <c r="AJ92" i="27"/>
  <c r="AK92" i="27"/>
  <c r="AG93" i="27"/>
  <c r="AH93" i="27"/>
  <c r="AI93" i="27"/>
  <c r="AJ93" i="27"/>
  <c r="AK93" i="27"/>
  <c r="AH94" i="27"/>
  <c r="AI94" i="27"/>
  <c r="AJ94" i="27"/>
  <c r="AK94" i="27"/>
  <c r="AG95" i="27"/>
  <c r="AH95" i="27"/>
  <c r="AJ95" i="27"/>
  <c r="AK95" i="27"/>
  <c r="AI39" i="27"/>
  <c r="AI40" i="27"/>
  <c r="AI41" i="27"/>
  <c r="AI42" i="27"/>
  <c r="AI43" i="27"/>
  <c r="AI44" i="27"/>
  <c r="AI45" i="27"/>
  <c r="AI46" i="27"/>
  <c r="AI47" i="27"/>
  <c r="AI48" i="27"/>
  <c r="AI49" i="27"/>
  <c r="AI50" i="27"/>
  <c r="AI51" i="27"/>
  <c r="AI52" i="27"/>
  <c r="AI53" i="27"/>
  <c r="AI54" i="27"/>
  <c r="AI55" i="27"/>
  <c r="AI56" i="27"/>
  <c r="AI57" i="27"/>
  <c r="AI58" i="27"/>
  <c r="AI59" i="27"/>
  <c r="AI60" i="27"/>
  <c r="AI61" i="27"/>
  <c r="AI62" i="27"/>
  <c r="AI63" i="27"/>
  <c r="AI38" i="27"/>
  <c r="AC39" i="27"/>
  <c r="AE39" i="27"/>
  <c r="AF39" i="27"/>
  <c r="AC40" i="27"/>
  <c r="AD40" i="27"/>
  <c r="AE40" i="27"/>
  <c r="AF40" i="27"/>
  <c r="AC41" i="27"/>
  <c r="AD41" i="27"/>
  <c r="AE41" i="27"/>
  <c r="AF41" i="27"/>
  <c r="AC42" i="27"/>
  <c r="AD42" i="27"/>
  <c r="AE42" i="27"/>
  <c r="AC43" i="27"/>
  <c r="AD43" i="27"/>
  <c r="AE43" i="27"/>
  <c r="AF43" i="27"/>
  <c r="AC44" i="27"/>
  <c r="AD44" i="27"/>
  <c r="AE44" i="27"/>
  <c r="AF44" i="27"/>
  <c r="AC45" i="27"/>
  <c r="AD45" i="27"/>
  <c r="AF45" i="27"/>
  <c r="AC46" i="27"/>
  <c r="AD46" i="27"/>
  <c r="AE46" i="27"/>
  <c r="AF46" i="27"/>
  <c r="AC47" i="27"/>
  <c r="AD47" i="27"/>
  <c r="AE47" i="27"/>
  <c r="AF47" i="27"/>
  <c r="AC48" i="27"/>
  <c r="AD48" i="27"/>
  <c r="AE48" i="27"/>
  <c r="AF48" i="27"/>
  <c r="AC49" i="27"/>
  <c r="AD49" i="27"/>
  <c r="AE49" i="27"/>
  <c r="AF49" i="27"/>
  <c r="AC50" i="27"/>
  <c r="AD50" i="27"/>
  <c r="AE50" i="27"/>
  <c r="AF50" i="27"/>
  <c r="AC51" i="27"/>
  <c r="AD51" i="27"/>
  <c r="AE51" i="27"/>
  <c r="AF51" i="27"/>
  <c r="AC52" i="27"/>
  <c r="AD52" i="27"/>
  <c r="AE52" i="27"/>
  <c r="AF52" i="27"/>
  <c r="AC53" i="27"/>
  <c r="AD53" i="27"/>
  <c r="AE53" i="27"/>
  <c r="AF53" i="27"/>
  <c r="AC54" i="27"/>
  <c r="AD54" i="27"/>
  <c r="AE54" i="27"/>
  <c r="AF54" i="27"/>
  <c r="AC55" i="27"/>
  <c r="AD55" i="27"/>
  <c r="AE55" i="27"/>
  <c r="AF55" i="27"/>
  <c r="AC56" i="27"/>
  <c r="AD56" i="27"/>
  <c r="AE56" i="27"/>
  <c r="AF56" i="27"/>
  <c r="AC57" i="27"/>
  <c r="AD57" i="27"/>
  <c r="AE57" i="27"/>
  <c r="AF57" i="27"/>
  <c r="AC58" i="27"/>
  <c r="AD58" i="27"/>
  <c r="AE58" i="27"/>
  <c r="AF58" i="27"/>
  <c r="AC59" i="27"/>
  <c r="AD59" i="27"/>
  <c r="AE59" i="27"/>
  <c r="AF59" i="27"/>
  <c r="AC60" i="27"/>
  <c r="AD60" i="27"/>
  <c r="AE60" i="27"/>
  <c r="AF60" i="27"/>
  <c r="AC61" i="27"/>
  <c r="AD61" i="27"/>
  <c r="AE61" i="27"/>
  <c r="AF61" i="27"/>
  <c r="AD62" i="27"/>
  <c r="AE62" i="27"/>
  <c r="AF62" i="27"/>
  <c r="AC63" i="27"/>
  <c r="AD63" i="27"/>
  <c r="AE63" i="27"/>
  <c r="AF63" i="27"/>
  <c r="AC38" i="27"/>
  <c r="S58" i="27"/>
  <c r="AJ62" i="27"/>
  <c r="AK62" i="27"/>
  <c r="AJ63" i="27"/>
  <c r="AK63" i="27"/>
  <c r="S90" i="27"/>
  <c r="T90" i="27"/>
  <c r="V90" i="27"/>
  <c r="W90" i="27"/>
  <c r="X90" i="27"/>
  <c r="Y90" i="27"/>
  <c r="Z90" i="27"/>
  <c r="AA90" i="27"/>
  <c r="AC90" i="27"/>
  <c r="AD90" i="27"/>
  <c r="AE90" i="27"/>
  <c r="AF90" i="27"/>
  <c r="S91" i="27"/>
  <c r="T91" i="27"/>
  <c r="V91" i="27"/>
  <c r="W91" i="27"/>
  <c r="X91" i="27"/>
  <c r="Y91" i="27"/>
  <c r="Z91" i="27"/>
  <c r="AC91" i="27"/>
  <c r="AD91" i="27"/>
  <c r="AE91" i="27"/>
  <c r="AF91" i="27"/>
  <c r="S92" i="27"/>
  <c r="T92" i="27"/>
  <c r="V92" i="27"/>
  <c r="W92" i="27"/>
  <c r="X92" i="27"/>
  <c r="Y92" i="27"/>
  <c r="Z92" i="27"/>
  <c r="AA92" i="27"/>
  <c r="AC92" i="27"/>
  <c r="AD92" i="27"/>
  <c r="AE92" i="27"/>
  <c r="AF92" i="27"/>
  <c r="S93" i="27"/>
  <c r="T93" i="27"/>
  <c r="V93" i="27"/>
  <c r="W93" i="27"/>
  <c r="X93" i="27"/>
  <c r="Y93" i="27"/>
  <c r="Z93" i="27"/>
  <c r="AA93" i="27"/>
  <c r="AC93" i="27"/>
  <c r="AD93" i="27"/>
  <c r="AE93" i="27"/>
  <c r="AF93" i="27"/>
  <c r="S94" i="27"/>
  <c r="T94" i="27"/>
  <c r="V94" i="27"/>
  <c r="X94" i="27"/>
  <c r="Y94" i="27"/>
  <c r="Z94" i="27"/>
  <c r="AA94" i="27"/>
  <c r="AC94" i="27"/>
  <c r="AD94" i="27"/>
  <c r="AE94" i="27"/>
  <c r="AF94" i="27"/>
  <c r="S95" i="27"/>
  <c r="T95" i="27"/>
  <c r="V95" i="27"/>
  <c r="W95" i="27"/>
  <c r="X95" i="27"/>
  <c r="Z95" i="27"/>
  <c r="AA95" i="27"/>
  <c r="AC95" i="27"/>
  <c r="AD95" i="27"/>
  <c r="AE95" i="27"/>
  <c r="AF95" i="27"/>
  <c r="T38" i="27"/>
  <c r="L104" i="27"/>
  <c r="L105" i="27"/>
  <c r="L106" i="27"/>
  <c r="L107" i="27"/>
  <c r="L108" i="27"/>
  <c r="L109" i="27"/>
  <c r="L110" i="27"/>
  <c r="L111" i="27"/>
  <c r="L103" i="27"/>
  <c r="L71" i="27"/>
  <c r="L72" i="27"/>
  <c r="U92" i="27" s="1"/>
  <c r="L73" i="27"/>
  <c r="L74" i="27"/>
  <c r="L75" i="27"/>
  <c r="L76" i="27"/>
  <c r="L77" i="27"/>
  <c r="L78" i="27"/>
  <c r="L70" i="27"/>
  <c r="N70" i="27" s="1"/>
  <c r="J39" i="27"/>
  <c r="J40" i="27"/>
  <c r="J41" i="27"/>
  <c r="J42" i="27"/>
  <c r="J43" i="27"/>
  <c r="J44" i="27"/>
  <c r="J45" i="27"/>
  <c r="J46" i="27"/>
  <c r="J38" i="27"/>
  <c r="H38" i="6"/>
  <c r="L38" i="6" s="1"/>
  <c r="H33" i="6"/>
  <c r="L33" i="6" s="1"/>
  <c r="H32" i="6"/>
  <c r="L32" i="6" s="1"/>
  <c r="X33" i="6"/>
  <c r="U33" i="6"/>
  <c r="X32" i="6"/>
  <c r="U32" i="6"/>
  <c r="W33" i="6" l="1"/>
  <c r="V33" i="6"/>
  <c r="Z32" i="6"/>
  <c r="Y32" i="6"/>
  <c r="Z33" i="6"/>
  <c r="Y33" i="6"/>
  <c r="W32" i="6"/>
  <c r="V32" i="6"/>
  <c r="AL113" i="27"/>
  <c r="AL111" i="27"/>
  <c r="AL107" i="27"/>
  <c r="AL105" i="27"/>
  <c r="C61" i="29"/>
  <c r="AM112" i="27"/>
  <c r="AM108" i="27"/>
  <c r="AM106" i="27"/>
  <c r="AM104" i="27"/>
  <c r="AL112" i="27"/>
  <c r="AL108" i="27"/>
  <c r="AL106" i="27"/>
  <c r="AL104" i="27"/>
  <c r="C62" i="29"/>
  <c r="AM113" i="27"/>
  <c r="AM111" i="27"/>
  <c r="AM107" i="27"/>
  <c r="AM105" i="27"/>
  <c r="AM93" i="27"/>
  <c r="AM92" i="27"/>
  <c r="AM90" i="27"/>
  <c r="AL126" i="27"/>
  <c r="AL116" i="27"/>
  <c r="AM117" i="27"/>
  <c r="AM126" i="27"/>
  <c r="AM123" i="27"/>
  <c r="AM120" i="27"/>
  <c r="AM116" i="27"/>
  <c r="AL120" i="27"/>
  <c r="AM127" i="27"/>
  <c r="AM125" i="27"/>
  <c r="AM121" i="27"/>
  <c r="AM114" i="27"/>
  <c r="AL127" i="27"/>
  <c r="AL125" i="27"/>
  <c r="AL121" i="27"/>
  <c r="AL117" i="27"/>
  <c r="AL114" i="27"/>
  <c r="AL92" i="27"/>
  <c r="AL123" i="27"/>
  <c r="U95" i="27"/>
  <c r="U91" i="27"/>
  <c r="U94" i="27"/>
  <c r="U90" i="27"/>
  <c r="AL90" i="27" s="1"/>
  <c r="U93" i="27"/>
  <c r="AL93" i="27" s="1"/>
  <c r="C28" i="13" l="1"/>
  <c r="L66" i="18"/>
  <c r="M66" i="18" s="1"/>
  <c r="L67" i="18"/>
  <c r="M67" i="18" s="1"/>
  <c r="L65" i="18" l="1"/>
  <c r="L68" i="18" s="1"/>
  <c r="G19" i="13"/>
  <c r="X50" i="6"/>
  <c r="X49" i="6"/>
  <c r="X48" i="6"/>
  <c r="Z73" i="6" l="1"/>
  <c r="Y73" i="6"/>
  <c r="Z70" i="6"/>
  <c r="Y70" i="6"/>
  <c r="Z68" i="6"/>
  <c r="Y68" i="6"/>
  <c r="Z60" i="6"/>
  <c r="Y60" i="6"/>
  <c r="Z55" i="6"/>
  <c r="Y55" i="6"/>
  <c r="Z54" i="6"/>
  <c r="Y54" i="6"/>
  <c r="Z53" i="6"/>
  <c r="Y53" i="6"/>
  <c r="H52" i="6" l="1"/>
  <c r="H50" i="6"/>
  <c r="H49" i="6"/>
  <c r="H48" i="6"/>
  <c r="H46" i="6"/>
  <c r="H45" i="6"/>
  <c r="H42" i="6"/>
  <c r="H41" i="6"/>
  <c r="H43" i="4" l="1"/>
  <c r="H44" i="4"/>
  <c r="H45" i="4"/>
  <c r="H46" i="4"/>
  <c r="H47" i="4"/>
  <c r="H48" i="4"/>
  <c r="H49" i="4"/>
  <c r="H50" i="4"/>
  <c r="H51" i="4"/>
  <c r="H52" i="4"/>
  <c r="H42" i="4"/>
  <c r="H23" i="4"/>
  <c r="H24" i="4"/>
  <c r="H25" i="4"/>
  <c r="H26" i="4"/>
  <c r="H27" i="4"/>
  <c r="H28" i="4"/>
  <c r="H29" i="4"/>
  <c r="H30" i="4"/>
  <c r="H31" i="4"/>
  <c r="H32" i="4"/>
  <c r="H33" i="4"/>
  <c r="H34" i="4"/>
  <c r="H35" i="4"/>
  <c r="H36" i="4"/>
  <c r="H37" i="4"/>
  <c r="H38" i="4"/>
  <c r="H39" i="4"/>
  <c r="H40" i="4"/>
  <c r="H22" i="4"/>
  <c r="H16" i="4"/>
  <c r="H17" i="4"/>
  <c r="H15" i="4"/>
  <c r="L34" i="30" l="1"/>
  <c r="L31" i="30"/>
  <c r="L28" i="30"/>
  <c r="L30" i="30"/>
  <c r="L33" i="30"/>
  <c r="L27" i="30"/>
  <c r="N111" i="27"/>
  <c r="N110" i="27"/>
  <c r="N109" i="27"/>
  <c r="N108" i="27"/>
  <c r="N107" i="27"/>
  <c r="N106" i="27"/>
  <c r="N105" i="27"/>
  <c r="N104" i="27"/>
  <c r="N103" i="27"/>
  <c r="AF89" i="27"/>
  <c r="AE89" i="27"/>
  <c r="AD89" i="27"/>
  <c r="AC89" i="27"/>
  <c r="AA89" i="27"/>
  <c r="Z89" i="27"/>
  <c r="Y89" i="27"/>
  <c r="X89" i="27"/>
  <c r="W89" i="27"/>
  <c r="V89" i="27"/>
  <c r="T89" i="27"/>
  <c r="S89" i="27"/>
  <c r="AF88" i="27"/>
  <c r="AE88" i="27"/>
  <c r="AD88" i="27"/>
  <c r="AC88" i="27"/>
  <c r="AA88" i="27"/>
  <c r="Z88" i="27"/>
  <c r="Y88" i="27"/>
  <c r="X88" i="27"/>
  <c r="W88" i="27"/>
  <c r="V88" i="27"/>
  <c r="T88" i="27"/>
  <c r="S88" i="27"/>
  <c r="AF87" i="27"/>
  <c r="AE87" i="27"/>
  <c r="AD87" i="27"/>
  <c r="AC87" i="27"/>
  <c r="AA87" i="27"/>
  <c r="Z87" i="27"/>
  <c r="Y87" i="27"/>
  <c r="X87" i="27"/>
  <c r="W87" i="27"/>
  <c r="V87" i="27"/>
  <c r="T87" i="27"/>
  <c r="S87" i="27"/>
  <c r="AF86" i="27"/>
  <c r="AE86" i="27"/>
  <c r="AD86" i="27"/>
  <c r="AC86" i="27"/>
  <c r="AA86" i="27"/>
  <c r="Z86" i="27"/>
  <c r="Y86" i="27"/>
  <c r="X86" i="27"/>
  <c r="W86" i="27"/>
  <c r="V86" i="27"/>
  <c r="T86" i="27"/>
  <c r="S86" i="27"/>
  <c r="AF85" i="27"/>
  <c r="AE85" i="27"/>
  <c r="AD85" i="27"/>
  <c r="AC85" i="27"/>
  <c r="AA85" i="27"/>
  <c r="Y85" i="27"/>
  <c r="X85" i="27"/>
  <c r="W85" i="27"/>
  <c r="V85" i="27"/>
  <c r="T85" i="27"/>
  <c r="S85" i="27"/>
  <c r="AF84" i="27"/>
  <c r="AE84" i="27"/>
  <c r="AD84" i="27"/>
  <c r="AC84" i="27"/>
  <c r="AA84" i="27"/>
  <c r="Z84" i="27"/>
  <c r="Y84" i="27"/>
  <c r="X84" i="27"/>
  <c r="W84" i="27"/>
  <c r="V84" i="27"/>
  <c r="T84" i="27"/>
  <c r="S84" i="27"/>
  <c r="AF83" i="27"/>
  <c r="AE83" i="27"/>
  <c r="AD83" i="27"/>
  <c r="AC83" i="27"/>
  <c r="AA83" i="27"/>
  <c r="Z83" i="27"/>
  <c r="Y83" i="27"/>
  <c r="X83" i="27"/>
  <c r="W83" i="27"/>
  <c r="V83" i="27"/>
  <c r="T83" i="27"/>
  <c r="S83" i="27"/>
  <c r="AF82" i="27"/>
  <c r="AE82" i="27"/>
  <c r="AD82" i="27"/>
  <c r="AC82" i="27"/>
  <c r="AA82" i="27"/>
  <c r="Z82" i="27"/>
  <c r="Y82" i="27"/>
  <c r="X82" i="27"/>
  <c r="W82" i="27"/>
  <c r="V82" i="27"/>
  <c r="T82" i="27"/>
  <c r="S82" i="27"/>
  <c r="AF81" i="27"/>
  <c r="AE81" i="27"/>
  <c r="AD81" i="27"/>
  <c r="AC81" i="27"/>
  <c r="AA81" i="27"/>
  <c r="Z81" i="27"/>
  <c r="Y81" i="27"/>
  <c r="X81" i="27"/>
  <c r="W81" i="27"/>
  <c r="V81" i="27"/>
  <c r="T81" i="27"/>
  <c r="S81" i="27"/>
  <c r="AF80" i="27"/>
  <c r="AE80" i="27"/>
  <c r="AD80" i="27"/>
  <c r="AC80" i="27"/>
  <c r="AA80" i="27"/>
  <c r="Z80" i="27"/>
  <c r="Y80" i="27"/>
  <c r="X80" i="27"/>
  <c r="W80" i="27"/>
  <c r="V80" i="27"/>
  <c r="T80" i="27"/>
  <c r="S80" i="27"/>
  <c r="AF79" i="27"/>
  <c r="AE79" i="27"/>
  <c r="AD79" i="27"/>
  <c r="AC79" i="27"/>
  <c r="AA79" i="27"/>
  <c r="Z79" i="27"/>
  <c r="Y79" i="27"/>
  <c r="X79" i="27"/>
  <c r="W79" i="27"/>
  <c r="V79" i="27"/>
  <c r="T79" i="27"/>
  <c r="S79" i="27"/>
  <c r="AF78" i="27"/>
  <c r="AE78" i="27"/>
  <c r="AD78" i="27"/>
  <c r="AC78" i="27"/>
  <c r="AA78" i="27"/>
  <c r="Z78" i="27"/>
  <c r="Y78" i="27"/>
  <c r="X78" i="27"/>
  <c r="W78" i="27"/>
  <c r="V78" i="27"/>
  <c r="T78" i="27"/>
  <c r="S78" i="27"/>
  <c r="N78" i="27"/>
  <c r="AE77" i="27"/>
  <c r="AD77" i="27"/>
  <c r="AC77" i="27"/>
  <c r="AA77" i="27"/>
  <c r="Z77" i="27"/>
  <c r="Y77" i="27"/>
  <c r="W77" i="27"/>
  <c r="T77" i="27"/>
  <c r="S77" i="27"/>
  <c r="N77" i="27"/>
  <c r="AJ85" i="27" s="1"/>
  <c r="AF76" i="27"/>
  <c r="AE76" i="27"/>
  <c r="AD76" i="27"/>
  <c r="AC76" i="27"/>
  <c r="AA76" i="27"/>
  <c r="Z76" i="27"/>
  <c r="Y76" i="27"/>
  <c r="X76" i="27"/>
  <c r="W76" i="27"/>
  <c r="V76" i="27"/>
  <c r="T76" i="27"/>
  <c r="S76" i="27"/>
  <c r="N76" i="27"/>
  <c r="AF75" i="27"/>
  <c r="AE75" i="27"/>
  <c r="AD75" i="27"/>
  <c r="AC75" i="27"/>
  <c r="AA75" i="27"/>
  <c r="Z75" i="27"/>
  <c r="Y75" i="27"/>
  <c r="X75" i="27"/>
  <c r="W75" i="27"/>
  <c r="V75" i="27"/>
  <c r="T75" i="27"/>
  <c r="S75" i="27"/>
  <c r="N75" i="27"/>
  <c r="AF74" i="27"/>
  <c r="AE74" i="27"/>
  <c r="AD74" i="27"/>
  <c r="AC74" i="27"/>
  <c r="AA74" i="27"/>
  <c r="Z74" i="27"/>
  <c r="Y74" i="27"/>
  <c r="X74" i="27"/>
  <c r="W74" i="27"/>
  <c r="V74" i="27"/>
  <c r="T74" i="27"/>
  <c r="S74" i="27"/>
  <c r="N74" i="27"/>
  <c r="AF73" i="27"/>
  <c r="AD73" i="27"/>
  <c r="AC73" i="27"/>
  <c r="AA73" i="27"/>
  <c r="Z73" i="27"/>
  <c r="Y73" i="27"/>
  <c r="X73" i="27"/>
  <c r="W73" i="27"/>
  <c r="V73" i="27"/>
  <c r="T73" i="27"/>
  <c r="S73" i="27"/>
  <c r="N73" i="27"/>
  <c r="V70" i="27" s="1"/>
  <c r="AF72" i="27"/>
  <c r="AE72" i="27"/>
  <c r="AD72" i="27"/>
  <c r="AC72" i="27"/>
  <c r="AA72" i="27"/>
  <c r="Z72" i="27"/>
  <c r="Y72" i="27"/>
  <c r="X72" i="27"/>
  <c r="W72" i="27"/>
  <c r="V72" i="27"/>
  <c r="T72" i="27"/>
  <c r="S72" i="27"/>
  <c r="AF71" i="27"/>
  <c r="AE71" i="27"/>
  <c r="AC71" i="27"/>
  <c r="AA71" i="27"/>
  <c r="Z71" i="27"/>
  <c r="Y71" i="27"/>
  <c r="X71" i="27"/>
  <c r="W71" i="27"/>
  <c r="V71" i="27"/>
  <c r="U71" i="27"/>
  <c r="S71" i="27"/>
  <c r="N71" i="27"/>
  <c r="T70" i="27" s="1"/>
  <c r="AH63" i="27"/>
  <c r="AG63" i="27"/>
  <c r="AA63" i="27"/>
  <c r="Z63" i="27"/>
  <c r="Y63" i="27"/>
  <c r="X63" i="27"/>
  <c r="W63" i="27"/>
  <c r="V63" i="27"/>
  <c r="U63" i="27"/>
  <c r="T63" i="27"/>
  <c r="S63" i="27"/>
  <c r="AH62" i="27"/>
  <c r="AG62" i="27"/>
  <c r="AA62" i="27"/>
  <c r="Z62" i="27"/>
  <c r="Y62" i="27"/>
  <c r="X62" i="27"/>
  <c r="W62" i="27"/>
  <c r="V62" i="27"/>
  <c r="U62" i="27"/>
  <c r="T62" i="27"/>
  <c r="AK61" i="27"/>
  <c r="AJ61" i="27"/>
  <c r="AH61" i="27"/>
  <c r="AG61" i="27"/>
  <c r="AA61" i="27"/>
  <c r="Z61" i="27"/>
  <c r="Y61" i="27"/>
  <c r="X61" i="27"/>
  <c r="W61" i="27"/>
  <c r="V61" i="27"/>
  <c r="U61" i="27"/>
  <c r="T61" i="27"/>
  <c r="S61" i="27"/>
  <c r="AK60" i="27"/>
  <c r="AJ60" i="27"/>
  <c r="AH60" i="27"/>
  <c r="AG60" i="27"/>
  <c r="AA60" i="27"/>
  <c r="Z60" i="27"/>
  <c r="Y60" i="27"/>
  <c r="X60" i="27"/>
  <c r="W60" i="27"/>
  <c r="V60" i="27"/>
  <c r="U60" i="27"/>
  <c r="T60" i="27"/>
  <c r="S60" i="27"/>
  <c r="AK59" i="27"/>
  <c r="AJ59" i="27"/>
  <c r="AH59" i="27"/>
  <c r="AG59" i="27"/>
  <c r="AA59" i="27"/>
  <c r="Z59" i="27"/>
  <c r="Y59" i="27"/>
  <c r="X59" i="27"/>
  <c r="W59" i="27"/>
  <c r="V59" i="27"/>
  <c r="U59" i="27"/>
  <c r="T59" i="27"/>
  <c r="S59" i="27"/>
  <c r="AK58" i="27"/>
  <c r="AJ58" i="27"/>
  <c r="AH58" i="27"/>
  <c r="AG58" i="27"/>
  <c r="AA58" i="27"/>
  <c r="Z58" i="27"/>
  <c r="Y58" i="27"/>
  <c r="X58" i="27"/>
  <c r="W58" i="27"/>
  <c r="V58" i="27"/>
  <c r="U58" i="27"/>
  <c r="T58" i="27"/>
  <c r="AK57" i="27"/>
  <c r="AJ57" i="27"/>
  <c r="AH57" i="27"/>
  <c r="AG57" i="27"/>
  <c r="AA57" i="27"/>
  <c r="Z57" i="27"/>
  <c r="Y57" i="27"/>
  <c r="X57" i="27"/>
  <c r="W57" i="27"/>
  <c r="V57" i="27"/>
  <c r="U57" i="27"/>
  <c r="T57" i="27"/>
  <c r="S57" i="27"/>
  <c r="AK56" i="27"/>
  <c r="AJ56" i="27"/>
  <c r="AH56" i="27"/>
  <c r="AG56" i="27"/>
  <c r="AA56" i="27"/>
  <c r="Z56" i="27"/>
  <c r="Y56" i="27"/>
  <c r="X56" i="27"/>
  <c r="W56" i="27"/>
  <c r="V56" i="27"/>
  <c r="U56" i="27"/>
  <c r="T56" i="27"/>
  <c r="AK55" i="27"/>
  <c r="AJ55" i="27"/>
  <c r="AH55" i="27"/>
  <c r="AG55" i="27"/>
  <c r="AA55" i="27"/>
  <c r="Z55" i="27"/>
  <c r="Y55" i="27"/>
  <c r="X55" i="27"/>
  <c r="W55" i="27"/>
  <c r="V55" i="27"/>
  <c r="U55" i="27"/>
  <c r="T55" i="27"/>
  <c r="S55" i="27"/>
  <c r="AK54" i="27"/>
  <c r="AJ54" i="27"/>
  <c r="AH54" i="27"/>
  <c r="AG54" i="27"/>
  <c r="AA54" i="27"/>
  <c r="Z54" i="27"/>
  <c r="Y54" i="27"/>
  <c r="X54" i="27"/>
  <c r="W54" i="27"/>
  <c r="V54" i="27"/>
  <c r="U54" i="27"/>
  <c r="T54" i="27"/>
  <c r="S54" i="27"/>
  <c r="AK53" i="27"/>
  <c r="AJ53" i="27"/>
  <c r="AH53" i="27"/>
  <c r="AG53" i="27"/>
  <c r="AA53" i="27"/>
  <c r="Z53" i="27"/>
  <c r="Y53" i="27"/>
  <c r="X53" i="27"/>
  <c r="W53" i="27"/>
  <c r="V53" i="27"/>
  <c r="U53" i="27"/>
  <c r="T53" i="27"/>
  <c r="S53" i="27"/>
  <c r="AK52" i="27"/>
  <c r="AJ52" i="27"/>
  <c r="AH52" i="27"/>
  <c r="AG52" i="27"/>
  <c r="AA52" i="27"/>
  <c r="Z52" i="27"/>
  <c r="Y52" i="27"/>
  <c r="X52" i="27"/>
  <c r="W52" i="27"/>
  <c r="V52" i="27"/>
  <c r="U52" i="27"/>
  <c r="T52" i="27"/>
  <c r="S52" i="27"/>
  <c r="AK51" i="27"/>
  <c r="AJ51" i="27"/>
  <c r="AH51" i="27"/>
  <c r="AG51" i="27"/>
  <c r="AA51" i="27"/>
  <c r="Z51" i="27"/>
  <c r="Y51" i="27"/>
  <c r="X51" i="27"/>
  <c r="W51" i="27"/>
  <c r="V51" i="27"/>
  <c r="U51" i="27"/>
  <c r="T51" i="27"/>
  <c r="S51" i="27"/>
  <c r="AK50" i="27"/>
  <c r="AJ50" i="27"/>
  <c r="AH50" i="27"/>
  <c r="AG50" i="27"/>
  <c r="AA50" i="27"/>
  <c r="Z50" i="27"/>
  <c r="Y50" i="27"/>
  <c r="X50" i="27"/>
  <c r="W50" i="27"/>
  <c r="V50" i="27"/>
  <c r="U50" i="27"/>
  <c r="T50" i="27"/>
  <c r="AK49" i="27"/>
  <c r="AJ49" i="27"/>
  <c r="AH49" i="27"/>
  <c r="AG49" i="27"/>
  <c r="AA49" i="27"/>
  <c r="Z49" i="27"/>
  <c r="Y49" i="27"/>
  <c r="X49" i="27"/>
  <c r="W49" i="27"/>
  <c r="V49" i="27"/>
  <c r="U49" i="27"/>
  <c r="T49" i="27"/>
  <c r="S49" i="27"/>
  <c r="AK48" i="27"/>
  <c r="AJ48" i="27"/>
  <c r="AH48" i="27"/>
  <c r="AG48" i="27"/>
  <c r="AA48" i="27"/>
  <c r="Z48" i="27"/>
  <c r="Y48" i="27"/>
  <c r="X48" i="27"/>
  <c r="W48" i="27"/>
  <c r="V48" i="27"/>
  <c r="U48" i="27"/>
  <c r="T48" i="27"/>
  <c r="S48" i="27"/>
  <c r="AK47" i="27"/>
  <c r="AJ47" i="27"/>
  <c r="AH47" i="27"/>
  <c r="AG47" i="27"/>
  <c r="AA47" i="27"/>
  <c r="Z47" i="27"/>
  <c r="Y47" i="27"/>
  <c r="X47" i="27"/>
  <c r="W47" i="27"/>
  <c r="V47" i="27"/>
  <c r="U47" i="27"/>
  <c r="T47" i="27"/>
  <c r="S47" i="27"/>
  <c r="AK46" i="27"/>
  <c r="AJ46" i="27"/>
  <c r="AH46" i="27"/>
  <c r="AG46" i="27"/>
  <c r="AA46" i="27"/>
  <c r="Z46" i="27"/>
  <c r="Y46" i="27"/>
  <c r="X46" i="27"/>
  <c r="W46" i="27"/>
  <c r="V46" i="27"/>
  <c r="U46" i="27"/>
  <c r="T46" i="27"/>
  <c r="S46" i="27"/>
  <c r="L46" i="27"/>
  <c r="AK45" i="27" s="1"/>
  <c r="AJ45" i="27"/>
  <c r="AH45" i="27"/>
  <c r="AG45" i="27"/>
  <c r="Z45" i="27"/>
  <c r="Y45" i="27"/>
  <c r="X45" i="27"/>
  <c r="W45" i="27"/>
  <c r="V45" i="27"/>
  <c r="T45" i="27"/>
  <c r="S45" i="27"/>
  <c r="L45" i="27"/>
  <c r="AJ38" i="27" s="1"/>
  <c r="AK44" i="27"/>
  <c r="AJ44" i="27"/>
  <c r="AH44" i="27"/>
  <c r="AG44" i="27"/>
  <c r="AA44" i="27"/>
  <c r="Z44" i="27"/>
  <c r="Y44" i="27"/>
  <c r="X44" i="27"/>
  <c r="W44" i="27"/>
  <c r="V44" i="27"/>
  <c r="U44" i="27"/>
  <c r="T44" i="27"/>
  <c r="L44" i="27"/>
  <c r="Y38" i="27" s="1"/>
  <c r="AK43" i="27"/>
  <c r="AJ43" i="27"/>
  <c r="AH43" i="27"/>
  <c r="AG43" i="27"/>
  <c r="AA43" i="27"/>
  <c r="Z43" i="27"/>
  <c r="Y43" i="27"/>
  <c r="X43" i="27"/>
  <c r="W43" i="27"/>
  <c r="V43" i="27"/>
  <c r="U43" i="27"/>
  <c r="T43" i="27"/>
  <c r="L43" i="27"/>
  <c r="AK42" i="27"/>
  <c r="AJ42" i="27"/>
  <c r="AH42" i="27"/>
  <c r="AG42" i="27"/>
  <c r="AA42" i="27"/>
  <c r="Z42" i="27"/>
  <c r="Y42" i="27"/>
  <c r="X42" i="27"/>
  <c r="W42" i="27"/>
  <c r="U42" i="27"/>
  <c r="T42" i="27"/>
  <c r="S42" i="27"/>
  <c r="L42" i="27"/>
  <c r="W38" i="27" s="1"/>
  <c r="AK41" i="27"/>
  <c r="AJ41" i="27"/>
  <c r="AH41" i="27"/>
  <c r="AG41" i="27"/>
  <c r="AA41" i="27"/>
  <c r="Z41" i="27"/>
  <c r="Y41" i="27"/>
  <c r="X41" i="27"/>
  <c r="W41" i="27"/>
  <c r="V41" i="27"/>
  <c r="U41" i="27"/>
  <c r="T41" i="27"/>
  <c r="S41" i="27"/>
  <c r="L41" i="27"/>
  <c r="AK40" i="27"/>
  <c r="AJ40" i="27"/>
  <c r="AH40" i="27"/>
  <c r="AG40" i="27"/>
  <c r="AA40" i="27"/>
  <c r="Z40" i="27"/>
  <c r="Y40" i="27"/>
  <c r="X40" i="27"/>
  <c r="W40" i="27"/>
  <c r="V40" i="27"/>
  <c r="U40" i="27"/>
  <c r="T40" i="27"/>
  <c r="S40" i="27"/>
  <c r="L40" i="27"/>
  <c r="AK39" i="27"/>
  <c r="AJ39" i="27"/>
  <c r="AH39" i="27"/>
  <c r="AG39" i="27"/>
  <c r="AA39" i="27"/>
  <c r="Z39" i="27"/>
  <c r="Y39" i="27"/>
  <c r="X39" i="27"/>
  <c r="W39" i="27"/>
  <c r="V39" i="27"/>
  <c r="U39" i="27"/>
  <c r="L39" i="27"/>
  <c r="L38" i="27"/>
  <c r="AH51" i="26"/>
  <c r="AH52" i="26"/>
  <c r="AH53" i="26"/>
  <c r="AH50" i="26"/>
  <c r="AH39" i="26"/>
  <c r="AH40" i="26"/>
  <c r="AH41" i="26"/>
  <c r="AH42" i="26"/>
  <c r="AH38" i="26"/>
  <c r="AH19" i="26"/>
  <c r="AH20" i="26"/>
  <c r="AH21" i="26"/>
  <c r="AH22" i="26"/>
  <c r="AH23" i="26"/>
  <c r="AH24" i="26"/>
  <c r="AH25" i="26"/>
  <c r="AH26" i="26"/>
  <c r="AH27" i="26"/>
  <c r="AH28" i="26"/>
  <c r="AH29" i="26"/>
  <c r="AH30" i="26"/>
  <c r="AH18" i="26"/>
  <c r="H61" i="26"/>
  <c r="C183" i="3"/>
  <c r="H63" i="26" s="1"/>
  <c r="C182" i="3"/>
  <c r="H62" i="26" s="1"/>
  <c r="D177" i="3"/>
  <c r="H53" i="26" s="1"/>
  <c r="D176" i="3"/>
  <c r="H52" i="26" s="1"/>
  <c r="D175" i="3"/>
  <c r="H51" i="26" s="1"/>
  <c r="D174" i="3"/>
  <c r="H50" i="26" s="1"/>
  <c r="D167" i="3"/>
  <c r="H41" i="26" s="1"/>
  <c r="D166" i="3"/>
  <c r="H40" i="26" s="1"/>
  <c r="D165" i="3"/>
  <c r="H39" i="26" s="1"/>
  <c r="D164" i="3"/>
  <c r="H38" i="26" s="1"/>
  <c r="J156" i="3"/>
  <c r="I156" i="3"/>
  <c r="D156" i="3"/>
  <c r="H30" i="26" s="1"/>
  <c r="J155" i="3"/>
  <c r="I155" i="3"/>
  <c r="D155" i="3"/>
  <c r="H29" i="26" s="1"/>
  <c r="J154" i="3"/>
  <c r="I154" i="3"/>
  <c r="D154" i="3"/>
  <c r="E154" i="3" s="1"/>
  <c r="H28" i="26" s="1"/>
  <c r="J153" i="3"/>
  <c r="I153" i="3"/>
  <c r="D153" i="3"/>
  <c r="H27" i="26" s="1"/>
  <c r="J152" i="3"/>
  <c r="I152" i="3"/>
  <c r="D152" i="3"/>
  <c r="E152" i="3" s="1"/>
  <c r="H26" i="26" s="1"/>
  <c r="J151" i="3"/>
  <c r="I151" i="3"/>
  <c r="D151" i="3"/>
  <c r="H25" i="26" s="1"/>
  <c r="J150" i="3"/>
  <c r="I150" i="3"/>
  <c r="D150" i="3"/>
  <c r="E150" i="3" s="1"/>
  <c r="H24" i="26" s="1"/>
  <c r="J149" i="3"/>
  <c r="I149" i="3"/>
  <c r="D149" i="3"/>
  <c r="E149" i="3" s="1"/>
  <c r="H23" i="26" s="1"/>
  <c r="J148" i="3"/>
  <c r="I148" i="3"/>
  <c r="D148" i="3"/>
  <c r="E148" i="3" s="1"/>
  <c r="H22" i="26" s="1"/>
  <c r="J147" i="3"/>
  <c r="I147" i="3"/>
  <c r="D147" i="3"/>
  <c r="H21" i="26" s="1"/>
  <c r="J146" i="3"/>
  <c r="I146" i="3"/>
  <c r="D146" i="3"/>
  <c r="H20" i="26" s="1"/>
  <c r="J145" i="3"/>
  <c r="I145" i="3"/>
  <c r="D145" i="3"/>
  <c r="H19" i="26" s="1"/>
  <c r="J144" i="3"/>
  <c r="I144" i="3"/>
  <c r="D144" i="3"/>
  <c r="E144" i="3" s="1"/>
  <c r="H18" i="26" s="1"/>
  <c r="AM72" i="27" l="1"/>
  <c r="AL60" i="27"/>
  <c r="G86" i="27"/>
  <c r="AL63" i="27"/>
  <c r="AA124" i="27"/>
  <c r="AK124" i="27"/>
  <c r="Z122" i="27"/>
  <c r="AL122" i="27" s="1"/>
  <c r="AJ122" i="27"/>
  <c r="AM122" i="27" s="1"/>
  <c r="Y118" i="27"/>
  <c r="AL118" i="27" s="1"/>
  <c r="AI118" i="27"/>
  <c r="AM118" i="27" s="1"/>
  <c r="AH115" i="27"/>
  <c r="AM115" i="27" s="1"/>
  <c r="X115" i="27"/>
  <c r="AL115" i="27" s="1"/>
  <c r="W109" i="27"/>
  <c r="AL109" i="27" s="1"/>
  <c r="AG109" i="27"/>
  <c r="AM109" i="27" s="1"/>
  <c r="AF128" i="27"/>
  <c r="AM128" i="27" s="1"/>
  <c r="V128" i="27"/>
  <c r="AL128" i="27" s="1"/>
  <c r="U103" i="27"/>
  <c r="U119" i="27"/>
  <c r="AE119" i="27"/>
  <c r="AM119" i="27" s="1"/>
  <c r="T110" i="27"/>
  <c r="AL110" i="27" s="1"/>
  <c r="AD110" i="27"/>
  <c r="AM110" i="27" s="1"/>
  <c r="AL61" i="27"/>
  <c r="T71" i="27"/>
  <c r="AL71" i="27" s="1"/>
  <c r="AM74" i="27"/>
  <c r="Z85" i="27"/>
  <c r="AM75" i="27"/>
  <c r="V77" i="27"/>
  <c r="AL40" i="27"/>
  <c r="AM47" i="27"/>
  <c r="AL48" i="27"/>
  <c r="AM52" i="27"/>
  <c r="AL53" i="27"/>
  <c r="AM57" i="27"/>
  <c r="AL58" i="27"/>
  <c r="AM58" i="27"/>
  <c r="AM76" i="27"/>
  <c r="AM78" i="27"/>
  <c r="AM79" i="27"/>
  <c r="AM80" i="27"/>
  <c r="AM81" i="27"/>
  <c r="AM82" i="27"/>
  <c r="AM83" i="27"/>
  <c r="AM84" i="27"/>
  <c r="AM85" i="27"/>
  <c r="AM86" i="27"/>
  <c r="AM87" i="27"/>
  <c r="AM88" i="27"/>
  <c r="AM89" i="27"/>
  <c r="AK70" i="27"/>
  <c r="AA91" i="27"/>
  <c r="AK91" i="27"/>
  <c r="AI70" i="27"/>
  <c r="AI95" i="27"/>
  <c r="AM95" i="27" s="1"/>
  <c r="Y95" i="27"/>
  <c r="AL95" i="27" s="1"/>
  <c r="X70" i="27"/>
  <c r="AH77" i="27"/>
  <c r="X77" i="27"/>
  <c r="AG70" i="27"/>
  <c r="W94" i="27"/>
  <c r="AL94" i="27" s="1"/>
  <c r="AG94" i="27"/>
  <c r="AM94" i="27" s="1"/>
  <c r="AF77" i="27"/>
  <c r="AD71" i="27"/>
  <c r="AM71" i="27" s="1"/>
  <c r="AL59" i="27"/>
  <c r="AF38" i="27"/>
  <c r="AF42" i="27"/>
  <c r="AM42" i="27" s="1"/>
  <c r="AL49" i="27"/>
  <c r="AL54" i="27"/>
  <c r="S43" i="27"/>
  <c r="AL43" i="27" s="1"/>
  <c r="AC62" i="27"/>
  <c r="AM62" i="27" s="1"/>
  <c r="AL41" i="27"/>
  <c r="AL46" i="27"/>
  <c r="AL51" i="27"/>
  <c r="AL55" i="27"/>
  <c r="AM63" i="27"/>
  <c r="AD38" i="27"/>
  <c r="AD39" i="27"/>
  <c r="AM39" i="27" s="1"/>
  <c r="U38" i="27"/>
  <c r="AE45" i="27"/>
  <c r="AL47" i="27"/>
  <c r="AL52" i="27"/>
  <c r="AL57" i="27"/>
  <c r="AM40" i="27"/>
  <c r="AM43" i="27"/>
  <c r="AM48" i="27"/>
  <c r="AM53" i="27"/>
  <c r="AM59" i="27"/>
  <c r="AM44" i="27"/>
  <c r="AM45" i="27"/>
  <c r="AM49" i="27"/>
  <c r="AM50" i="27"/>
  <c r="AM54" i="27"/>
  <c r="AM60" i="27"/>
  <c r="AM41" i="27"/>
  <c r="AM46" i="27"/>
  <c r="AM51" i="27"/>
  <c r="AM55" i="27"/>
  <c r="AM56" i="27"/>
  <c r="AM61" i="27"/>
  <c r="S62" i="27"/>
  <c r="H51" i="27" s="1"/>
  <c r="AA45" i="27"/>
  <c r="V42" i="27"/>
  <c r="AL42" i="27" s="1"/>
  <c r="U45" i="27"/>
  <c r="T39" i="27"/>
  <c r="Y70" i="27"/>
  <c r="AH70" i="27"/>
  <c r="AD70" i="27"/>
  <c r="AA38" i="27"/>
  <c r="AK38" i="27"/>
  <c r="AH38" i="27"/>
  <c r="X38" i="27"/>
  <c r="E145" i="3"/>
  <c r="E146" i="3"/>
  <c r="S56" i="27"/>
  <c r="G51" i="27" s="1"/>
  <c r="AD103" i="27"/>
  <c r="T103" i="27"/>
  <c r="AF103" i="27"/>
  <c r="V103" i="27"/>
  <c r="AH103" i="27"/>
  <c r="X103" i="27"/>
  <c r="AJ103" i="27"/>
  <c r="Z103" i="27"/>
  <c r="W103" i="27"/>
  <c r="AG103" i="27"/>
  <c r="Y103" i="27"/>
  <c r="AI103" i="27"/>
  <c r="AA103" i="27"/>
  <c r="AK103" i="27"/>
  <c r="AG38" i="27"/>
  <c r="U70" i="27"/>
  <c r="S50" i="27"/>
  <c r="AL50" i="27" s="1"/>
  <c r="S44" i="27"/>
  <c r="AL44" i="27" s="1"/>
  <c r="S39" i="27"/>
  <c r="N112" i="27"/>
  <c r="AE103" i="27"/>
  <c r="AC70" i="27"/>
  <c r="Z70" i="27"/>
  <c r="AJ70" i="27"/>
  <c r="L47" i="27"/>
  <c r="S38" i="27"/>
  <c r="V38" i="27"/>
  <c r="Z38" i="27"/>
  <c r="AE38" i="27"/>
  <c r="S70" i="27"/>
  <c r="W70" i="27"/>
  <c r="AA70" i="27"/>
  <c r="AF70" i="27"/>
  <c r="U72" i="27"/>
  <c r="AL72" i="27" s="1"/>
  <c r="U73" i="27"/>
  <c r="AL73" i="27" s="1"/>
  <c r="U74" i="27"/>
  <c r="AL74" i="27" s="1"/>
  <c r="U75" i="27"/>
  <c r="AL75" i="27" s="1"/>
  <c r="U76" i="27"/>
  <c r="AL76" i="27" s="1"/>
  <c r="U77" i="27"/>
  <c r="U78" i="27"/>
  <c r="AL78" i="27" s="1"/>
  <c r="U84" i="27"/>
  <c r="AL84" i="27" s="1"/>
  <c r="U85" i="27"/>
  <c r="AL85" i="27" s="1"/>
  <c r="AC103" i="27"/>
  <c r="N72" i="27"/>
  <c r="U79" i="27"/>
  <c r="AL79" i="27" s="1"/>
  <c r="U80" i="27"/>
  <c r="AL80" i="27" s="1"/>
  <c r="U81" i="27"/>
  <c r="AL81" i="27" s="1"/>
  <c r="U82" i="27"/>
  <c r="AL82" i="27" s="1"/>
  <c r="U83" i="27"/>
  <c r="U86" i="27"/>
  <c r="AL86" i="27" s="1"/>
  <c r="U87" i="27"/>
  <c r="AL87" i="27" s="1"/>
  <c r="U88" i="27"/>
  <c r="AL88" i="27" s="1"/>
  <c r="U89" i="27"/>
  <c r="AL89" i="27" s="1"/>
  <c r="S103" i="27"/>
  <c r="AG18" i="26"/>
  <c r="L68" i="26"/>
  <c r="T68" i="26" s="1"/>
  <c r="L67" i="26"/>
  <c r="L66" i="26"/>
  <c r="L65" i="26"/>
  <c r="L64" i="26"/>
  <c r="L63" i="26"/>
  <c r="L62" i="26"/>
  <c r="L61" i="26"/>
  <c r="L54" i="26"/>
  <c r="T54" i="26" s="1"/>
  <c r="AG53" i="26"/>
  <c r="L53" i="26"/>
  <c r="AG52" i="26"/>
  <c r="AF52" i="26"/>
  <c r="AE52" i="26"/>
  <c r="AD52" i="26"/>
  <c r="AC52" i="26"/>
  <c r="AB52" i="26"/>
  <c r="L52" i="26"/>
  <c r="AG51" i="26"/>
  <c r="L51" i="26"/>
  <c r="AG50" i="26"/>
  <c r="AF50" i="26"/>
  <c r="AE50" i="26"/>
  <c r="AD50" i="26"/>
  <c r="AC50" i="26"/>
  <c r="AB50" i="26"/>
  <c r="L50" i="26"/>
  <c r="L43" i="26"/>
  <c r="AG42" i="26"/>
  <c r="AF42" i="26"/>
  <c r="AE42" i="26"/>
  <c r="AD42" i="26"/>
  <c r="AC42" i="26"/>
  <c r="AB42" i="26"/>
  <c r="L42" i="26"/>
  <c r="AG41" i="26"/>
  <c r="AF41" i="26"/>
  <c r="AE41" i="26"/>
  <c r="AD41" i="26"/>
  <c r="AC41" i="26"/>
  <c r="AB41" i="26"/>
  <c r="L41" i="26"/>
  <c r="AG40" i="26"/>
  <c r="AD40" i="26"/>
  <c r="L40" i="26"/>
  <c r="AG39" i="26"/>
  <c r="AF39" i="26"/>
  <c r="AD39" i="26"/>
  <c r="AB39" i="26"/>
  <c r="L39" i="26"/>
  <c r="AG38" i="26"/>
  <c r="AD38" i="26"/>
  <c r="L38" i="26"/>
  <c r="L31" i="26"/>
  <c r="T31" i="26" s="1"/>
  <c r="AG30" i="26"/>
  <c r="AF30" i="26"/>
  <c r="AD30" i="26"/>
  <c r="AB30" i="26"/>
  <c r="L30" i="26"/>
  <c r="AG29" i="26"/>
  <c r="AF29" i="26"/>
  <c r="AD29" i="26"/>
  <c r="AB29" i="26"/>
  <c r="L29" i="26"/>
  <c r="AG28" i="26"/>
  <c r="AF28" i="26"/>
  <c r="AD28" i="26"/>
  <c r="AB28" i="26"/>
  <c r="L28" i="26"/>
  <c r="AG27" i="26"/>
  <c r="AF27" i="26"/>
  <c r="AD27" i="26"/>
  <c r="AB27" i="26"/>
  <c r="L27" i="26"/>
  <c r="AG26" i="26"/>
  <c r="AD26" i="26"/>
  <c r="L26" i="26"/>
  <c r="AG25" i="26"/>
  <c r="AF25" i="26"/>
  <c r="AD25" i="26"/>
  <c r="AB25" i="26"/>
  <c r="L25" i="26"/>
  <c r="AG24" i="26"/>
  <c r="AD24" i="26"/>
  <c r="L24" i="26"/>
  <c r="AG23" i="26"/>
  <c r="AF23" i="26"/>
  <c r="AD23" i="26"/>
  <c r="AB23" i="26"/>
  <c r="L23" i="26"/>
  <c r="AG22" i="26"/>
  <c r="AE22" i="26"/>
  <c r="AC22" i="26"/>
  <c r="L22" i="26"/>
  <c r="AG21" i="26"/>
  <c r="AD21" i="26"/>
  <c r="AB21" i="26"/>
  <c r="L21" i="26"/>
  <c r="AG20" i="26"/>
  <c r="AF20" i="26"/>
  <c r="AD20" i="26"/>
  <c r="AB20" i="26"/>
  <c r="L20" i="26"/>
  <c r="AG19" i="26"/>
  <c r="AE19" i="26"/>
  <c r="AD19" i="26"/>
  <c r="AC19" i="26"/>
  <c r="AB19" i="26"/>
  <c r="L19" i="26"/>
  <c r="AF18" i="26"/>
  <c r="AD18" i="26"/>
  <c r="AB18" i="26"/>
  <c r="L18" i="26"/>
  <c r="X41" i="6"/>
  <c r="U21" i="6"/>
  <c r="W21" i="6" s="1"/>
  <c r="X21" i="6"/>
  <c r="Z21" i="6" s="1"/>
  <c r="U22" i="6"/>
  <c r="W22" i="6" s="1"/>
  <c r="U23" i="6"/>
  <c r="W23" i="6" s="1"/>
  <c r="X23" i="6"/>
  <c r="Y23" i="6" s="1"/>
  <c r="U25" i="6"/>
  <c r="W25" i="6" s="1"/>
  <c r="X25" i="6"/>
  <c r="U26" i="6"/>
  <c r="V26" i="6" s="1"/>
  <c r="X26" i="6"/>
  <c r="U27" i="6"/>
  <c r="W27" i="6" s="1"/>
  <c r="X27" i="6"/>
  <c r="U29" i="6"/>
  <c r="X29" i="6"/>
  <c r="U30" i="6"/>
  <c r="X30" i="6"/>
  <c r="U35" i="6"/>
  <c r="V35" i="6" s="1"/>
  <c r="U36" i="6"/>
  <c r="W36" i="6" s="1"/>
  <c r="X36" i="6"/>
  <c r="Z36" i="6" s="1"/>
  <c r="U37" i="6"/>
  <c r="V37" i="6" s="1"/>
  <c r="X37" i="6"/>
  <c r="Z37" i="6" s="1"/>
  <c r="X39" i="6"/>
  <c r="Z39" i="6" s="1"/>
  <c r="U41" i="6"/>
  <c r="W41" i="6" s="1"/>
  <c r="U42" i="6"/>
  <c r="V42" i="6" s="1"/>
  <c r="X42" i="6"/>
  <c r="U45" i="6"/>
  <c r="V45" i="6" s="1"/>
  <c r="X45" i="6"/>
  <c r="U46" i="6"/>
  <c r="W46" i="6" s="1"/>
  <c r="X46" i="6"/>
  <c r="U48" i="6"/>
  <c r="W48" i="6" s="1"/>
  <c r="U49" i="6"/>
  <c r="V49" i="6" s="1"/>
  <c r="U50" i="6"/>
  <c r="W50" i="6" s="1"/>
  <c r="U52" i="6"/>
  <c r="W52" i="6" s="1"/>
  <c r="X52" i="6"/>
  <c r="U56" i="6"/>
  <c r="W56" i="6" s="1"/>
  <c r="X56" i="6"/>
  <c r="U57" i="6"/>
  <c r="V57" i="6" s="1"/>
  <c r="X57" i="6"/>
  <c r="U58" i="6"/>
  <c r="W58" i="6" s="1"/>
  <c r="X58" i="6"/>
  <c r="U59" i="6"/>
  <c r="V59" i="6" s="1"/>
  <c r="X59" i="6"/>
  <c r="U61" i="6"/>
  <c r="V61" i="6" s="1"/>
  <c r="X61" i="6"/>
  <c r="U62" i="6"/>
  <c r="W62" i="6" s="1"/>
  <c r="X62" i="6"/>
  <c r="U63" i="6"/>
  <c r="V63" i="6" s="1"/>
  <c r="X63" i="6"/>
  <c r="U64" i="6"/>
  <c r="W64" i="6" s="1"/>
  <c r="X64" i="6"/>
  <c r="U65" i="6"/>
  <c r="V65" i="6" s="1"/>
  <c r="X65" i="6"/>
  <c r="U66" i="6"/>
  <c r="W66" i="6" s="1"/>
  <c r="X66" i="6"/>
  <c r="U67" i="6"/>
  <c r="W67" i="6" s="1"/>
  <c r="X67" i="6"/>
  <c r="U69" i="6"/>
  <c r="V69" i="6" s="1"/>
  <c r="X69" i="6"/>
  <c r="U71" i="6"/>
  <c r="W71" i="6" s="1"/>
  <c r="X71" i="6"/>
  <c r="U72" i="6"/>
  <c r="W72" i="6" s="1"/>
  <c r="X72" i="6"/>
  <c r="H36" i="6"/>
  <c r="L36" i="6" s="1"/>
  <c r="H37" i="6"/>
  <c r="L37" i="6" s="1"/>
  <c r="H35" i="6"/>
  <c r="H30" i="6"/>
  <c r="L30" i="6" s="1"/>
  <c r="H29" i="6"/>
  <c r="L29" i="6" s="1"/>
  <c r="H26" i="6"/>
  <c r="L26" i="6" s="1"/>
  <c r="H27" i="6"/>
  <c r="L27" i="6" s="1"/>
  <c r="H25" i="6"/>
  <c r="L25" i="6" s="1"/>
  <c r="H23" i="6"/>
  <c r="L23" i="6" s="1"/>
  <c r="H22" i="6"/>
  <c r="H21" i="6"/>
  <c r="L21" i="6" s="1"/>
  <c r="X20" i="6"/>
  <c r="Y20" i="6" s="1"/>
  <c r="U20" i="6"/>
  <c r="H20" i="6"/>
  <c r="L20" i="6" s="1"/>
  <c r="X35" i="6"/>
  <c r="X22" i="6"/>
  <c r="E28" i="3"/>
  <c r="A30" i="3"/>
  <c r="D30" i="3"/>
  <c r="A31" i="3"/>
  <c r="D31" i="3"/>
  <c r="C32" i="3"/>
  <c r="C35" i="3" s="1"/>
  <c r="A33" i="3"/>
  <c r="D33" i="3"/>
  <c r="A34" i="3"/>
  <c r="D34" i="3"/>
  <c r="A36" i="3"/>
  <c r="D36" i="3"/>
  <c r="A37" i="3"/>
  <c r="D37" i="3"/>
  <c r="F76" i="3"/>
  <c r="H56" i="6" s="1"/>
  <c r="L56" i="6" s="1"/>
  <c r="F77" i="3"/>
  <c r="H57" i="6" s="1"/>
  <c r="L57" i="6" s="1"/>
  <c r="F78" i="3"/>
  <c r="H58" i="6" s="1"/>
  <c r="L58" i="6" s="1"/>
  <c r="F79" i="3"/>
  <c r="H59" i="6" s="1"/>
  <c r="L59" i="6" s="1"/>
  <c r="F81" i="3"/>
  <c r="H61" i="6" s="1"/>
  <c r="L61" i="6" s="1"/>
  <c r="F82" i="3"/>
  <c r="H62" i="6" s="1"/>
  <c r="L62" i="6" s="1"/>
  <c r="F83" i="3"/>
  <c r="H63" i="6" s="1"/>
  <c r="L63" i="6" s="1"/>
  <c r="F84" i="3"/>
  <c r="H64" i="6" s="1"/>
  <c r="L64" i="6" s="1"/>
  <c r="F85" i="3"/>
  <c r="H65" i="6" s="1"/>
  <c r="L65" i="6" s="1"/>
  <c r="F86" i="3"/>
  <c r="H66" i="6" s="1"/>
  <c r="L66" i="6" s="1"/>
  <c r="F87" i="3"/>
  <c r="F115" i="3"/>
  <c r="H69" i="6" s="1"/>
  <c r="L69" i="6" s="1"/>
  <c r="F117" i="3"/>
  <c r="H71" i="6" s="1"/>
  <c r="L71" i="6" s="1"/>
  <c r="B4" i="18"/>
  <c r="L17" i="18"/>
  <c r="L20" i="18"/>
  <c r="L29" i="18"/>
  <c r="L31" i="18"/>
  <c r="K2" i="13"/>
  <c r="K5" i="13"/>
  <c r="L41" i="6"/>
  <c r="L42" i="6"/>
  <c r="L45" i="6"/>
  <c r="L46" i="6"/>
  <c r="L48" i="6"/>
  <c r="L49" i="6"/>
  <c r="L50" i="6"/>
  <c r="L52" i="6"/>
  <c r="H67" i="6"/>
  <c r="L67" i="6" s="1"/>
  <c r="H72" i="6"/>
  <c r="L72" i="6" s="1"/>
  <c r="L73" i="6"/>
  <c r="J19" i="2"/>
  <c r="B20" i="2"/>
  <c r="J20" i="2"/>
  <c r="J21" i="2"/>
  <c r="AL39" i="27" l="1"/>
  <c r="E36" i="3"/>
  <c r="E33" i="3"/>
  <c r="E30" i="3"/>
  <c r="Z30" i="6"/>
  <c r="Y30" i="6"/>
  <c r="Z29" i="6"/>
  <c r="Y29" i="6"/>
  <c r="W29" i="6"/>
  <c r="V29" i="6"/>
  <c r="W30" i="6"/>
  <c r="V30" i="6"/>
  <c r="Y26" i="6"/>
  <c r="Z26" i="6"/>
  <c r="Y27" i="6"/>
  <c r="Z27" i="6"/>
  <c r="Z25" i="6"/>
  <c r="Y25" i="6"/>
  <c r="AL77" i="27"/>
  <c r="AM77" i="27"/>
  <c r="F51" i="27"/>
  <c r="W26" i="6"/>
  <c r="D83" i="26"/>
  <c r="F83" i="26" s="1"/>
  <c r="K61" i="18" s="1"/>
  <c r="G84" i="27"/>
  <c r="G122" i="27"/>
  <c r="G120" i="27"/>
  <c r="AL119" i="27"/>
  <c r="AM124" i="27"/>
  <c r="H122" i="27"/>
  <c r="AL45" i="27"/>
  <c r="F53" i="27"/>
  <c r="AM91" i="27"/>
  <c r="F149" i="27" s="1"/>
  <c r="H86" i="27"/>
  <c r="AL83" i="27"/>
  <c r="H120" i="27"/>
  <c r="AL124" i="27"/>
  <c r="AM103" i="27"/>
  <c r="F122" i="27"/>
  <c r="AL91" i="27"/>
  <c r="H84" i="27"/>
  <c r="AL103" i="27"/>
  <c r="F120" i="27"/>
  <c r="F84" i="27"/>
  <c r="H53" i="27"/>
  <c r="D139" i="27" s="1"/>
  <c r="AL70" i="27"/>
  <c r="AE70" i="27"/>
  <c r="AE73" i="27"/>
  <c r="AM73" i="27" s="1"/>
  <c r="AL38" i="27"/>
  <c r="AM38" i="27"/>
  <c r="AL62" i="27"/>
  <c r="AL56" i="27"/>
  <c r="G53" i="27"/>
  <c r="D138" i="27" s="1"/>
  <c r="C149" i="27" s="1"/>
  <c r="W65" i="6"/>
  <c r="V20" i="6"/>
  <c r="U74" i="6"/>
  <c r="Z71" i="6"/>
  <c r="Y71" i="6"/>
  <c r="Z65" i="6"/>
  <c r="Y65" i="6"/>
  <c r="Y62" i="6"/>
  <c r="Z62" i="6"/>
  <c r="Y57" i="6"/>
  <c r="Z57" i="6"/>
  <c r="Y52" i="6"/>
  <c r="Z52" i="6"/>
  <c r="X74" i="6"/>
  <c r="Y46" i="6"/>
  <c r="Z46" i="6"/>
  <c r="Z42" i="6"/>
  <c r="Y42" i="6"/>
  <c r="Y41" i="6"/>
  <c r="Z41" i="6"/>
  <c r="Y72" i="6"/>
  <c r="Z72" i="6"/>
  <c r="Y69" i="6"/>
  <c r="Z69" i="6"/>
  <c r="Y66" i="6"/>
  <c r="Z66" i="6"/>
  <c r="Z63" i="6"/>
  <c r="Y63" i="6"/>
  <c r="Y61" i="6"/>
  <c r="Z61" i="6"/>
  <c r="Y58" i="6"/>
  <c r="Z58" i="6"/>
  <c r="Y56" i="6"/>
  <c r="Z56" i="6"/>
  <c r="Z67" i="6"/>
  <c r="Y67" i="6"/>
  <c r="Y64" i="6"/>
  <c r="Z64" i="6"/>
  <c r="Z59" i="6"/>
  <c r="Y59" i="6"/>
  <c r="Y45" i="6"/>
  <c r="Z45" i="6"/>
  <c r="W37" i="6"/>
  <c r="Y50" i="6"/>
  <c r="Z50" i="6"/>
  <c r="Y49" i="6"/>
  <c r="Z49" i="6"/>
  <c r="Z48" i="6"/>
  <c r="Y48" i="6"/>
  <c r="Y36" i="6"/>
  <c r="W35" i="6"/>
  <c r="W49" i="6"/>
  <c r="W69" i="6"/>
  <c r="W63" i="6"/>
  <c r="W59" i="6"/>
  <c r="W57" i="6"/>
  <c r="N79" i="27"/>
  <c r="N7" i="27" s="1"/>
  <c r="AC20" i="26"/>
  <c r="AE20" i="26"/>
  <c r="AC18" i="26"/>
  <c r="AE18" i="26"/>
  <c r="AB22" i="26"/>
  <c r="AD22" i="26"/>
  <c r="AF22" i="26"/>
  <c r="AB24" i="26"/>
  <c r="AF24" i="26"/>
  <c r="AB26" i="26"/>
  <c r="AF26" i="26"/>
  <c r="AC39" i="26"/>
  <c r="AE39" i="26"/>
  <c r="AD51" i="26"/>
  <c r="AD53" i="26"/>
  <c r="AF19" i="26"/>
  <c r="AF21" i="26"/>
  <c r="AG62" i="26"/>
  <c r="AC24" i="26"/>
  <c r="AE24" i="26"/>
  <c r="AC26" i="26"/>
  <c r="AE26" i="26"/>
  <c r="AC28" i="26"/>
  <c r="AE28" i="26"/>
  <c r="AC29" i="26"/>
  <c r="AE29" i="26"/>
  <c r="AB38" i="26"/>
  <c r="AF38" i="26"/>
  <c r="AB40" i="26"/>
  <c r="AF40" i="26"/>
  <c r="AB51" i="26"/>
  <c r="AF51" i="26"/>
  <c r="AB53" i="26"/>
  <c r="AF53" i="26"/>
  <c r="T19" i="26"/>
  <c r="T21" i="26"/>
  <c r="T23" i="26"/>
  <c r="T25" i="26"/>
  <c r="T27" i="26"/>
  <c r="T30" i="26"/>
  <c r="T61" i="26"/>
  <c r="T63" i="26"/>
  <c r="T40" i="26"/>
  <c r="T51" i="26"/>
  <c r="T62" i="26"/>
  <c r="T20" i="26"/>
  <c r="T22" i="26"/>
  <c r="T26" i="26"/>
  <c r="T28" i="26"/>
  <c r="T39" i="26"/>
  <c r="T41" i="26"/>
  <c r="T42" i="26"/>
  <c r="T43" i="26"/>
  <c r="T50" i="26"/>
  <c r="T52" i="26"/>
  <c r="T67" i="26"/>
  <c r="AC21" i="26"/>
  <c r="AE21" i="26"/>
  <c r="AC23" i="26"/>
  <c r="AE23" i="26"/>
  <c r="AC25" i="26"/>
  <c r="AE25" i="26"/>
  <c r="AC27" i="26"/>
  <c r="AE27" i="26"/>
  <c r="AC30" i="26"/>
  <c r="AE30" i="26"/>
  <c r="AC38" i="26"/>
  <c r="AE38" i="26"/>
  <c r="AC40" i="26"/>
  <c r="AE40" i="26"/>
  <c r="AC51" i="26"/>
  <c r="AE51" i="26"/>
  <c r="AC53" i="26"/>
  <c r="AE53" i="26"/>
  <c r="V71" i="6"/>
  <c r="V67" i="6"/>
  <c r="W45" i="6"/>
  <c r="V22" i="6"/>
  <c r="Y35" i="6"/>
  <c r="Z35" i="6"/>
  <c r="Y22" i="6"/>
  <c r="Z22" i="6"/>
  <c r="L22" i="6"/>
  <c r="W61" i="6"/>
  <c r="V23" i="6"/>
  <c r="L35" i="6"/>
  <c r="W42" i="6"/>
  <c r="Z23" i="6"/>
  <c r="Z20" i="6"/>
  <c r="Y39" i="6"/>
  <c r="Y37" i="6"/>
  <c r="Y21" i="6"/>
  <c r="V72" i="6"/>
  <c r="V66" i="6"/>
  <c r="V64" i="6"/>
  <c r="V62" i="6"/>
  <c r="V58" i="6"/>
  <c r="V56" i="6"/>
  <c r="V52" i="6"/>
  <c r="V50" i="6"/>
  <c r="V48" i="6"/>
  <c r="V46" i="6"/>
  <c r="V41" i="6"/>
  <c r="V36" i="6"/>
  <c r="V27" i="6"/>
  <c r="V25" i="6"/>
  <c r="V21" i="6"/>
  <c r="W20" i="6"/>
  <c r="E34" i="3" l="1"/>
  <c r="H20" i="30"/>
  <c r="L20" i="30" s="1"/>
  <c r="D39" i="30" s="1"/>
  <c r="H39" i="30" s="1"/>
  <c r="C82" i="6"/>
  <c r="D18" i="13" s="1"/>
  <c r="W74" i="6"/>
  <c r="K137" i="27"/>
  <c r="D148" i="27" s="1"/>
  <c r="L53" i="18" s="1"/>
  <c r="K138" i="27"/>
  <c r="L54" i="18" s="1"/>
  <c r="M54" i="18" s="1"/>
  <c r="H83" i="26"/>
  <c r="F86" i="27"/>
  <c r="D137" i="27" s="1"/>
  <c r="C148" i="27" s="1"/>
  <c r="AM70" i="27"/>
  <c r="F148" i="27" s="1"/>
  <c r="K139" i="27"/>
  <c r="AD62" i="26"/>
  <c r="E37" i="3"/>
  <c r="Z74" i="6"/>
  <c r="Y74" i="6"/>
  <c r="V74" i="6"/>
  <c r="H20" i="2"/>
  <c r="L20" i="2" s="1"/>
  <c r="AF62" i="26"/>
  <c r="M61" i="18"/>
  <c r="AB62" i="26"/>
  <c r="D75" i="26"/>
  <c r="L75" i="26" s="1"/>
  <c r="AC62" i="26"/>
  <c r="AE62" i="26"/>
  <c r="E31" i="3"/>
  <c r="F39" i="30" l="1"/>
  <c r="O62" i="18" s="1"/>
  <c r="C77" i="6"/>
  <c r="F77" i="6" s="1"/>
  <c r="D76" i="26"/>
  <c r="L76" i="26" s="1"/>
  <c r="D85" i="26" s="1"/>
  <c r="H85" i="26" s="1"/>
  <c r="D82" i="6"/>
  <c r="K49" i="18" s="1"/>
  <c r="M49" i="18" s="1"/>
  <c r="D84" i="26"/>
  <c r="H84" i="26" s="1"/>
  <c r="H19" i="30"/>
  <c r="L19" i="30" s="1"/>
  <c r="L55" i="18"/>
  <c r="M55" i="18" s="1"/>
  <c r="H21" i="2"/>
  <c r="L21" i="2" s="1"/>
  <c r="D40" i="2" s="1"/>
  <c r="H21" i="30"/>
  <c r="L21" i="30" s="1"/>
  <c r="D40" i="30" s="1"/>
  <c r="H19" i="2"/>
  <c r="L19" i="2" s="1"/>
  <c r="D39" i="2"/>
  <c r="F22" i="13" s="1"/>
  <c r="D149" i="27"/>
  <c r="C76" i="6"/>
  <c r="F76" i="6" s="1"/>
  <c r="M65" i="18"/>
  <c r="K140" i="27"/>
  <c r="L11" i="26" l="1"/>
  <c r="C27" i="13" s="1"/>
  <c r="C29" i="13" s="1"/>
  <c r="L13" i="6"/>
  <c r="C18" i="13" s="1"/>
  <c r="C20" i="13" s="1"/>
  <c r="C34" i="13" s="1"/>
  <c r="O43" i="6" s="1"/>
  <c r="F84" i="26"/>
  <c r="K62" i="18" s="1"/>
  <c r="M62" i="18" s="1"/>
  <c r="F85" i="26"/>
  <c r="K63" i="18" s="1"/>
  <c r="M63" i="18" s="1"/>
  <c r="D38" i="2"/>
  <c r="D22" i="13" s="1"/>
  <c r="K12" i="2"/>
  <c r="C22" i="13" s="1"/>
  <c r="C23" i="13" s="1"/>
  <c r="C35" i="13" s="1"/>
  <c r="H40" i="30"/>
  <c r="F40" i="30"/>
  <c r="O63" i="18" s="1"/>
  <c r="D38" i="30"/>
  <c r="K12" i="30"/>
  <c r="C31" i="13" s="1"/>
  <c r="C32" i="13" s="1"/>
  <c r="F39" i="2"/>
  <c r="O50" i="18" s="1"/>
  <c r="F40" i="2"/>
  <c r="O51" i="18" s="1"/>
  <c r="L56" i="18"/>
  <c r="M53" i="18"/>
  <c r="C83" i="6"/>
  <c r="C84" i="6"/>
  <c r="F18" i="13" s="1"/>
  <c r="E18" i="13" l="1"/>
  <c r="D83" i="6"/>
  <c r="K50" i="18" s="1"/>
  <c r="M50" i="18" s="1"/>
  <c r="N25" i="29"/>
  <c r="N32" i="29"/>
  <c r="N33" i="29"/>
  <c r="N34" i="29"/>
  <c r="D84" i="6"/>
  <c r="K51" i="18" s="1"/>
  <c r="M51" i="18" s="1"/>
  <c r="K68" i="18"/>
  <c r="M68" i="18"/>
  <c r="F38" i="30"/>
  <c r="O61" i="18" s="1"/>
  <c r="O68" i="18" s="1"/>
  <c r="H38" i="30"/>
  <c r="F38" i="2"/>
  <c r="O49" i="18" s="1"/>
  <c r="O56" i="18" s="1"/>
  <c r="H28" i="13"/>
  <c r="H27" i="13"/>
  <c r="N21" i="29" l="1"/>
  <c r="N31" i="29"/>
  <c r="N20" i="29"/>
  <c r="N35" i="29"/>
  <c r="N37" i="29"/>
  <c r="N23" i="29"/>
  <c r="N36" i="29"/>
  <c r="N24" i="29"/>
  <c r="N22" i="29"/>
  <c r="O18" i="26"/>
  <c r="O67" i="26"/>
  <c r="O63" i="26"/>
  <c r="O53" i="26"/>
  <c r="O43" i="26"/>
  <c r="O39" i="26"/>
  <c r="O29" i="26"/>
  <c r="O25" i="26"/>
  <c r="O21" i="26"/>
  <c r="O64" i="26"/>
  <c r="O40" i="26"/>
  <c r="O66" i="26"/>
  <c r="O62" i="26"/>
  <c r="O52" i="26"/>
  <c r="O42" i="26"/>
  <c r="O38" i="26"/>
  <c r="O28" i="26"/>
  <c r="O24" i="26"/>
  <c r="O20" i="26"/>
  <c r="O50" i="26"/>
  <c r="O26" i="26"/>
  <c r="O65" i="26"/>
  <c r="O61" i="26"/>
  <c r="O51" i="26"/>
  <c r="O41" i="26"/>
  <c r="O31" i="26"/>
  <c r="O27" i="26"/>
  <c r="O23" i="26"/>
  <c r="O19" i="26"/>
  <c r="O68" i="26"/>
  <c r="O54" i="26"/>
  <c r="O30" i="26"/>
  <c r="O22" i="26"/>
  <c r="O38" i="6"/>
  <c r="O33" i="6"/>
  <c r="O32" i="6"/>
  <c r="O37" i="6"/>
  <c r="O23" i="6"/>
  <c r="O30" i="6"/>
  <c r="O41" i="6"/>
  <c r="O26" i="6"/>
  <c r="O48" i="6"/>
  <c r="O27" i="6"/>
  <c r="O50" i="6"/>
  <c r="O29" i="6"/>
  <c r="O39" i="6"/>
  <c r="O52" i="6"/>
  <c r="O21" i="6"/>
  <c r="O42" i="6"/>
  <c r="O46" i="6"/>
  <c r="O20" i="6"/>
  <c r="O49" i="6"/>
  <c r="O36" i="6"/>
  <c r="O45" i="6"/>
  <c r="O25" i="6"/>
  <c r="O35" i="6"/>
  <c r="O22" i="6"/>
  <c r="O76" i="26"/>
  <c r="O75" i="26"/>
  <c r="K56" i="18"/>
  <c r="M56" i="18"/>
  <c r="H18" i="13"/>
  <c r="O73" i="6"/>
  <c r="O59" i="6"/>
  <c r="O65" i="6"/>
  <c r="O64" i="6"/>
  <c r="O56" i="6"/>
  <c r="O67" i="6"/>
  <c r="O57" i="6"/>
  <c r="O62" i="6"/>
  <c r="O58" i="6"/>
  <c r="O61" i="6"/>
  <c r="O71" i="6"/>
  <c r="O69" i="6"/>
  <c r="O63" i="6"/>
  <c r="O72" i="6"/>
  <c r="O66" i="6"/>
  <c r="H19" i="13"/>
  <c r="T53" i="26" l="1"/>
  <c r="T38" i="26"/>
  <c r="T24" i="26"/>
  <c r="T18" i="26"/>
</calcChain>
</file>

<file path=xl/comments1.xml><?xml version="1.0" encoding="utf-8"?>
<comments xmlns="http://schemas.openxmlformats.org/spreadsheetml/2006/main">
  <authors>
    <author>Tal Goldrath</author>
  </authors>
  <commentList>
    <comment ref="H20" authorId="0">
      <text>
        <r>
          <rPr>
            <b/>
            <sz val="9"/>
            <color indexed="81"/>
            <rFont val="Tahoma"/>
            <family val="2"/>
          </rPr>
          <t>Tal Goldrath:</t>
        </r>
        <r>
          <rPr>
            <sz val="9"/>
            <color indexed="81"/>
            <rFont val="Tahoma"/>
            <family val="2"/>
          </rPr>
          <t xml:space="preserve">
מקדם TJ מתוך טבלה II-1 בתקנון, נספח II</t>
        </r>
      </text>
    </comment>
    <comment ref="H21" authorId="0">
      <text>
        <r>
          <rPr>
            <b/>
            <sz val="9"/>
            <color indexed="81"/>
            <rFont val="Tahoma"/>
            <family val="2"/>
          </rPr>
          <t>Tal Goldrath:</t>
        </r>
        <r>
          <rPr>
            <sz val="9"/>
            <color indexed="81"/>
            <rFont val="Tahoma"/>
            <family val="2"/>
          </rPr>
          <t xml:space="preserve">
מקדם TJ מתוך טבלה II-1 בתקנון, נספח II</t>
        </r>
      </text>
    </comment>
    <comment ref="H24" authorId="0">
      <text>
        <r>
          <rPr>
            <b/>
            <sz val="9"/>
            <color indexed="81"/>
            <rFont val="Tahoma"/>
            <family val="2"/>
          </rPr>
          <t>Tal Goldrath:</t>
        </r>
        <r>
          <rPr>
            <sz val="9"/>
            <color indexed="81"/>
            <rFont val="Tahoma"/>
            <family val="2"/>
          </rPr>
          <t xml:space="preserve">
מקדם TJ מתוך טבלה II-1 בתקנון, נספח II</t>
        </r>
      </text>
    </comment>
    <comment ref="H27" authorId="0">
      <text>
        <r>
          <rPr>
            <b/>
            <sz val="9"/>
            <color indexed="81"/>
            <rFont val="Tahoma"/>
            <family val="2"/>
          </rPr>
          <t>Tal Goldrath:</t>
        </r>
        <r>
          <rPr>
            <sz val="9"/>
            <color indexed="81"/>
            <rFont val="Tahoma"/>
            <family val="2"/>
          </rPr>
          <t xml:space="preserve">
מקדם TJ מתוך טבלה II-1 בתקנון, נספח II</t>
        </r>
      </text>
    </comment>
    <comment ref="H28" authorId="0">
      <text>
        <r>
          <rPr>
            <b/>
            <sz val="9"/>
            <color indexed="81"/>
            <rFont val="Tahoma"/>
            <family val="2"/>
          </rPr>
          <t>Tal Goldrath:</t>
        </r>
        <r>
          <rPr>
            <sz val="9"/>
            <color indexed="81"/>
            <rFont val="Tahoma"/>
            <family val="2"/>
          </rPr>
          <t xml:space="preserve">
מקדם TJ מתוך טבלה II-1 בתקנון, נספח II
</t>
        </r>
      </text>
    </comment>
    <comment ref="H29" authorId="0">
      <text>
        <r>
          <rPr>
            <b/>
            <sz val="9"/>
            <color indexed="81"/>
            <rFont val="Tahoma"/>
            <family val="2"/>
          </rPr>
          <t>Tal Goldrath:</t>
        </r>
        <r>
          <rPr>
            <sz val="9"/>
            <color indexed="81"/>
            <rFont val="Tahoma"/>
            <family val="2"/>
          </rPr>
          <t xml:space="preserve">
מקדם TJ מתוך טבלה II-1 בתקנון, נספח II
</t>
        </r>
      </text>
    </comment>
    <comment ref="H30" authorId="0">
      <text>
        <r>
          <rPr>
            <b/>
            <sz val="9"/>
            <color indexed="81"/>
            <rFont val="Tahoma"/>
            <family val="2"/>
          </rPr>
          <t>Tal Goldrath:</t>
        </r>
        <r>
          <rPr>
            <sz val="9"/>
            <color indexed="81"/>
            <rFont val="Tahoma"/>
            <family val="2"/>
          </rPr>
          <t xml:space="preserve">
מקדם TJ מתוך טבלה II-1 בתקנון, נספח II
</t>
        </r>
      </text>
    </comment>
    <comment ref="H38" authorId="0">
      <text>
        <r>
          <rPr>
            <b/>
            <sz val="9"/>
            <color indexed="81"/>
            <rFont val="Tahoma"/>
            <family val="2"/>
          </rPr>
          <t>Tal Goldrath:</t>
        </r>
        <r>
          <rPr>
            <sz val="9"/>
            <color indexed="81"/>
            <rFont val="Tahoma"/>
            <family val="2"/>
          </rPr>
          <t xml:space="preserve">
מקדם TJ מתוך טבלה II-1 בתקנון, נספח II
</t>
        </r>
      </text>
    </comment>
    <comment ref="H39" authorId="0">
      <text>
        <r>
          <rPr>
            <b/>
            <sz val="9"/>
            <color indexed="81"/>
            <rFont val="Tahoma"/>
            <family val="2"/>
          </rPr>
          <t>Tal Goldrath:</t>
        </r>
        <r>
          <rPr>
            <sz val="9"/>
            <color indexed="81"/>
            <rFont val="Tahoma"/>
            <family val="2"/>
          </rPr>
          <t xml:space="preserve">
מקדם TJ מתוך טבלה II-1 בתקנון, נספח II</t>
        </r>
      </text>
    </comment>
    <comment ref="H40" authorId="0">
      <text>
        <r>
          <rPr>
            <b/>
            <sz val="9"/>
            <color indexed="81"/>
            <rFont val="Tahoma"/>
            <family val="2"/>
          </rPr>
          <t>Tal Goldrath:</t>
        </r>
        <r>
          <rPr>
            <sz val="9"/>
            <color indexed="81"/>
            <rFont val="Tahoma"/>
            <family val="2"/>
          </rPr>
          <t xml:space="preserve">
מקדם TJ מתוך טבלה II-1 בתקנון, נספח II</t>
        </r>
      </text>
    </comment>
    <comment ref="H41" authorId="0">
      <text>
        <r>
          <rPr>
            <b/>
            <sz val="9"/>
            <color indexed="81"/>
            <rFont val="Tahoma"/>
            <family val="2"/>
          </rPr>
          <t>Tal Goldrath:</t>
        </r>
        <r>
          <rPr>
            <sz val="9"/>
            <color indexed="81"/>
            <rFont val="Tahoma"/>
            <family val="2"/>
          </rPr>
          <t xml:space="preserve">
מקדם TJ מתוך טבלה II-1 בתקנון, נספח II
</t>
        </r>
      </text>
    </comment>
    <comment ref="H50" authorId="0">
      <text>
        <r>
          <rPr>
            <b/>
            <sz val="9"/>
            <color indexed="81"/>
            <rFont val="Tahoma"/>
            <family val="2"/>
          </rPr>
          <t>Tal Goldrath:</t>
        </r>
        <r>
          <rPr>
            <sz val="9"/>
            <color indexed="81"/>
            <rFont val="Tahoma"/>
            <family val="2"/>
          </rPr>
          <t xml:space="preserve">
מקדם TJ מתוך טבלה II-1 בתקנון, נספח II
</t>
        </r>
      </text>
    </comment>
    <comment ref="H52" authorId="0">
      <text>
        <r>
          <rPr>
            <b/>
            <sz val="9"/>
            <color indexed="81"/>
            <rFont val="Tahoma"/>
            <family val="2"/>
          </rPr>
          <t>Tal Goldrath:</t>
        </r>
        <r>
          <rPr>
            <sz val="9"/>
            <color indexed="81"/>
            <rFont val="Tahoma"/>
            <family val="2"/>
          </rPr>
          <t xml:space="preserve">
מקדם TJ מתוך טבלה II-1 בתקנון, נספח II</t>
        </r>
      </text>
    </comment>
    <comment ref="H53" authorId="0">
      <text>
        <r>
          <rPr>
            <b/>
            <sz val="9"/>
            <color indexed="81"/>
            <rFont val="Tahoma"/>
            <family val="2"/>
          </rPr>
          <t>Tal Goldrath:</t>
        </r>
        <r>
          <rPr>
            <sz val="9"/>
            <color indexed="81"/>
            <rFont val="Tahoma"/>
            <family val="2"/>
          </rPr>
          <t xml:space="preserve">
מקדם TJ מתוך טבלה II-1 בתקנון, נספח II</t>
        </r>
      </text>
    </comment>
    <comment ref="H61" authorId="0">
      <text>
        <r>
          <rPr>
            <b/>
            <sz val="9"/>
            <color indexed="81"/>
            <rFont val="Tahoma"/>
            <family val="2"/>
          </rPr>
          <t>Tal Goldrath:</t>
        </r>
        <r>
          <rPr>
            <sz val="9"/>
            <color indexed="81"/>
            <rFont val="Tahoma"/>
            <family val="2"/>
          </rPr>
          <t xml:space="preserve">
מקדם TJ מתוך טבלה II-1 בתקנון, נספח II</t>
        </r>
      </text>
    </comment>
  </commentList>
</comments>
</file>

<file path=xl/sharedStrings.xml><?xml version="1.0" encoding="utf-8"?>
<sst xmlns="http://schemas.openxmlformats.org/spreadsheetml/2006/main" count="1520" uniqueCount="643">
  <si>
    <t>מנגנון רישום ודיווח פליטות גזי חממה</t>
  </si>
  <si>
    <t>מוסד שמואל נאמן</t>
  </si>
  <si>
    <t>המשרד להגנת הסביבה</t>
  </si>
  <si>
    <t>הנחיות</t>
  </si>
  <si>
    <t>התחל את הדיווח בהזנת שם הישות המדווחת בחלון המתאים (משמאל), ואת שנת הדיווח עבורה ממולא גיליון זה.</t>
  </si>
  <si>
    <t>שם הישות המדווחת:</t>
  </si>
  <si>
    <t>שנת הדיווח:</t>
  </si>
  <si>
    <t>הכנס את נתוני הפעילות לכל אחד ממקורות הפליטה הרלוונטיים, על פי הקטגוריות הבאות:</t>
  </si>
  <si>
    <t>מד"פ - מערכת דיווח פליטות</t>
  </si>
  <si>
    <t>פליטות עקיפות - חשמל שנרכש</t>
  </si>
  <si>
    <t>מקור החשמל</t>
  </si>
  <si>
    <t>יחידות מידה</t>
  </si>
  <si>
    <t>מקדם פליטה שנתי ממוצע (חח"י)</t>
  </si>
  <si>
    <t>HFC-23</t>
  </si>
  <si>
    <t>HFC-32</t>
  </si>
  <si>
    <t>HFC-41</t>
  </si>
  <si>
    <t>HFC-125</t>
  </si>
  <si>
    <t>HFC-134</t>
  </si>
  <si>
    <t>HFC-134a</t>
  </si>
  <si>
    <t>HFC-143</t>
  </si>
  <si>
    <t>HFC-143a</t>
  </si>
  <si>
    <t>HFC-152</t>
  </si>
  <si>
    <t>HFC-152a</t>
  </si>
  <si>
    <t>HFC-161</t>
  </si>
  <si>
    <t>HFC-227ea</t>
  </si>
  <si>
    <t>HFC-236cb</t>
  </si>
  <si>
    <t>HFC-236ea</t>
  </si>
  <si>
    <t>HFC-236fa</t>
  </si>
  <si>
    <t>HFC-245ca</t>
  </si>
  <si>
    <t>HFC-245fa</t>
  </si>
  <si>
    <t>HFC-365mfc</t>
  </si>
  <si>
    <t>HFC-43-10mee</t>
  </si>
  <si>
    <t>רשימת גזי החממה והמדד היחסי לפוטנציאל ההתחממות הגלובלית שלהם</t>
  </si>
  <si>
    <t>gas</t>
  </si>
  <si>
    <t>recommended GWP</t>
  </si>
  <si>
    <t>(UNFCCC, 2002)</t>
  </si>
  <si>
    <t>applicable through 2012</t>
  </si>
  <si>
    <t>הגז</t>
  </si>
  <si>
    <t>מדד התחממות גלובלית על פי UNFCCC</t>
  </si>
  <si>
    <t>בתוקף עד 2012</t>
  </si>
  <si>
    <t>IPCC Revised GWP</t>
  </si>
  <si>
    <t>applicable after 2012</t>
  </si>
  <si>
    <t>בתוקף אחרי 2012</t>
  </si>
  <si>
    <t>Hydrofluorocarbons (HFCs)</t>
  </si>
  <si>
    <t>Perfluorinated compounds</t>
  </si>
  <si>
    <t>לצורך החישובים, משתמשת המערכת במדדים יחסיים לפוטנציאל התחממות גלובלית של הגזים השונים.</t>
  </si>
  <si>
    <t>(IPCC AR4, 2007)</t>
  </si>
  <si>
    <r>
      <t>CO</t>
    </r>
    <r>
      <rPr>
        <vertAlign val="subscript"/>
        <sz val="12"/>
        <color indexed="8"/>
        <rFont val="Arial"/>
        <family val="2"/>
      </rPr>
      <t>2</t>
    </r>
  </si>
  <si>
    <r>
      <t>CH</t>
    </r>
    <r>
      <rPr>
        <vertAlign val="subscript"/>
        <sz val="12"/>
        <color indexed="8"/>
        <rFont val="Arial"/>
        <family val="2"/>
      </rPr>
      <t>4</t>
    </r>
    <r>
      <rPr>
        <vertAlign val="superscript"/>
        <sz val="12"/>
        <color indexed="8"/>
        <rFont val="Arial"/>
        <family val="2"/>
      </rPr>
      <t>a</t>
    </r>
  </si>
  <si>
    <r>
      <t>N</t>
    </r>
    <r>
      <rPr>
        <vertAlign val="subscript"/>
        <sz val="12"/>
        <color indexed="8"/>
        <rFont val="Arial"/>
        <family val="2"/>
      </rPr>
      <t>2</t>
    </r>
    <r>
      <rPr>
        <sz val="12"/>
        <color indexed="8"/>
        <rFont val="Arial"/>
        <family val="2"/>
      </rPr>
      <t>O</t>
    </r>
  </si>
  <si>
    <r>
      <t>CF</t>
    </r>
    <r>
      <rPr>
        <vertAlign val="subscript"/>
        <sz val="12"/>
        <color indexed="8"/>
        <rFont val="Arial"/>
        <family val="2"/>
      </rPr>
      <t>4</t>
    </r>
  </si>
  <si>
    <r>
      <t>C</t>
    </r>
    <r>
      <rPr>
        <vertAlign val="subscript"/>
        <sz val="12"/>
        <color indexed="8"/>
        <rFont val="Arial"/>
        <family val="2"/>
      </rPr>
      <t>2</t>
    </r>
    <r>
      <rPr>
        <sz val="12"/>
        <color indexed="8"/>
        <rFont val="Arial"/>
        <family val="2"/>
      </rPr>
      <t>F</t>
    </r>
    <r>
      <rPr>
        <vertAlign val="subscript"/>
        <sz val="12"/>
        <color indexed="8"/>
        <rFont val="Arial"/>
        <family val="2"/>
      </rPr>
      <t>6</t>
    </r>
  </si>
  <si>
    <r>
      <t>C</t>
    </r>
    <r>
      <rPr>
        <vertAlign val="subscript"/>
        <sz val="12"/>
        <color indexed="8"/>
        <rFont val="Arial"/>
        <family val="2"/>
      </rPr>
      <t>3</t>
    </r>
    <r>
      <rPr>
        <sz val="12"/>
        <color indexed="8"/>
        <rFont val="Arial"/>
        <family val="2"/>
      </rPr>
      <t>F</t>
    </r>
    <r>
      <rPr>
        <vertAlign val="subscript"/>
        <sz val="12"/>
        <color indexed="8"/>
        <rFont val="Arial"/>
        <family val="2"/>
      </rPr>
      <t>8</t>
    </r>
  </si>
  <si>
    <r>
      <t>c-C</t>
    </r>
    <r>
      <rPr>
        <vertAlign val="subscript"/>
        <sz val="12"/>
        <color indexed="8"/>
        <rFont val="Arial"/>
        <family val="2"/>
      </rPr>
      <t>4</t>
    </r>
    <r>
      <rPr>
        <sz val="12"/>
        <color indexed="8"/>
        <rFont val="Arial"/>
        <family val="2"/>
      </rPr>
      <t>F</t>
    </r>
    <r>
      <rPr>
        <vertAlign val="subscript"/>
        <sz val="12"/>
        <color indexed="8"/>
        <rFont val="Arial"/>
        <family val="2"/>
      </rPr>
      <t>8</t>
    </r>
  </si>
  <si>
    <r>
      <t>C</t>
    </r>
    <r>
      <rPr>
        <vertAlign val="subscript"/>
        <sz val="12"/>
        <color indexed="8"/>
        <rFont val="Arial"/>
        <family val="2"/>
      </rPr>
      <t>4</t>
    </r>
    <r>
      <rPr>
        <sz val="12"/>
        <color indexed="8"/>
        <rFont val="Arial"/>
        <family val="2"/>
      </rPr>
      <t>F</t>
    </r>
    <r>
      <rPr>
        <vertAlign val="subscript"/>
        <sz val="12"/>
        <color indexed="8"/>
        <rFont val="Arial"/>
        <family val="2"/>
      </rPr>
      <t>10</t>
    </r>
  </si>
  <si>
    <r>
      <t>C</t>
    </r>
    <r>
      <rPr>
        <vertAlign val="subscript"/>
        <sz val="12"/>
        <color indexed="8"/>
        <rFont val="Arial"/>
        <family val="2"/>
      </rPr>
      <t>5</t>
    </r>
    <r>
      <rPr>
        <sz val="12"/>
        <color indexed="8"/>
        <rFont val="Arial"/>
        <family val="2"/>
      </rPr>
      <t>F</t>
    </r>
    <r>
      <rPr>
        <vertAlign val="subscript"/>
        <sz val="12"/>
        <color indexed="8"/>
        <rFont val="Arial"/>
        <family val="2"/>
      </rPr>
      <t>12</t>
    </r>
  </si>
  <si>
    <r>
      <t>C</t>
    </r>
    <r>
      <rPr>
        <vertAlign val="subscript"/>
        <sz val="12"/>
        <color indexed="8"/>
        <rFont val="Arial"/>
        <family val="2"/>
      </rPr>
      <t>6</t>
    </r>
    <r>
      <rPr>
        <sz val="12"/>
        <color indexed="8"/>
        <rFont val="Arial"/>
        <family val="2"/>
      </rPr>
      <t>F</t>
    </r>
    <r>
      <rPr>
        <vertAlign val="subscript"/>
        <sz val="12"/>
        <color indexed="8"/>
        <rFont val="Arial"/>
        <family val="2"/>
      </rPr>
      <t>14</t>
    </r>
  </si>
  <si>
    <r>
      <t>C</t>
    </r>
    <r>
      <rPr>
        <vertAlign val="subscript"/>
        <sz val="12"/>
        <color indexed="8"/>
        <rFont val="Arial"/>
        <family val="2"/>
      </rPr>
      <t>10</t>
    </r>
    <r>
      <rPr>
        <sz val="12"/>
        <color indexed="8"/>
        <rFont val="Arial"/>
        <family val="2"/>
      </rPr>
      <t>F</t>
    </r>
    <r>
      <rPr>
        <vertAlign val="subscript"/>
        <sz val="12"/>
        <color indexed="8"/>
        <rFont val="Arial"/>
        <family val="2"/>
      </rPr>
      <t>18</t>
    </r>
  </si>
  <si>
    <r>
      <t>NF</t>
    </r>
    <r>
      <rPr>
        <vertAlign val="subscript"/>
        <sz val="12"/>
        <color indexed="8"/>
        <rFont val="Arial"/>
        <family val="2"/>
      </rPr>
      <t>3</t>
    </r>
  </si>
  <si>
    <r>
      <t>SF</t>
    </r>
    <r>
      <rPr>
        <vertAlign val="subscript"/>
        <sz val="12"/>
        <color indexed="8"/>
        <rFont val="Arial"/>
        <family val="2"/>
      </rPr>
      <t>6</t>
    </r>
  </si>
  <si>
    <r>
      <t>SF</t>
    </r>
    <r>
      <rPr>
        <vertAlign val="subscript"/>
        <sz val="12"/>
        <color indexed="8"/>
        <rFont val="Arial"/>
        <family val="2"/>
      </rPr>
      <t>5</t>
    </r>
    <r>
      <rPr>
        <sz val="12"/>
        <color indexed="8"/>
        <rFont val="Arial"/>
        <family val="2"/>
      </rPr>
      <t>CF</t>
    </r>
    <r>
      <rPr>
        <vertAlign val="subscript"/>
        <sz val="12"/>
        <color indexed="8"/>
        <rFont val="Arial"/>
        <family val="2"/>
      </rPr>
      <t>3</t>
    </r>
  </si>
  <si>
    <t>מקדם פליטה</t>
  </si>
  <si>
    <t>MMBtu</t>
  </si>
  <si>
    <t>Barrels</t>
  </si>
  <si>
    <t>Liters</t>
  </si>
  <si>
    <t>מקדם הפליטה</t>
  </si>
  <si>
    <t>Mscf</t>
  </si>
  <si>
    <t>Therms</t>
  </si>
  <si>
    <t>Cubic Meters</t>
  </si>
  <si>
    <t>Short Tons</t>
  </si>
  <si>
    <t>Metric Tons</t>
  </si>
  <si>
    <t>list1</t>
  </si>
  <si>
    <t>list2</t>
  </si>
  <si>
    <t>list3</t>
  </si>
  <si>
    <t>Gallons</t>
  </si>
  <si>
    <t>ק"ג פד"ח ליחידה</t>
  </si>
  <si>
    <t>list4</t>
  </si>
  <si>
    <t>מכוניות נוסעים</t>
  </si>
  <si>
    <t>אופנועים</t>
  </si>
  <si>
    <t>אוטובוסים</t>
  </si>
  <si>
    <t>בנזין</t>
  </si>
  <si>
    <t>שנתון 2004 ואילך</t>
  </si>
  <si>
    <t>2000-2003</t>
  </si>
  <si>
    <t>שנתון 1999 או מוקדם יותר</t>
  </si>
  <si>
    <t>צריכת דלק</t>
  </si>
  <si>
    <t>list5</t>
  </si>
  <si>
    <t>שנתון 2005 ואילך</t>
  </si>
  <si>
    <t>2001-2004</t>
  </si>
  <si>
    <t>שנתון 2000 או מוקדם יותר</t>
  </si>
  <si>
    <t>שנתון 2003 או מוקדם יותר</t>
  </si>
  <si>
    <t>דיזל</t>
  </si>
  <si>
    <t>LPG</t>
  </si>
  <si>
    <t>CNG</t>
  </si>
  <si>
    <t>LNG</t>
  </si>
  <si>
    <t>list6</t>
  </si>
  <si>
    <t>Mcf</t>
  </si>
  <si>
    <t>סירות</t>
  </si>
  <si>
    <t>כלים חקלאיים</t>
  </si>
  <si>
    <t>אוניות</t>
  </si>
  <si>
    <t>ציוד בנין ותעשיה</t>
  </si>
  <si>
    <t>אחרים</t>
  </si>
  <si>
    <t>ציוד חקלאי</t>
  </si>
  <si>
    <t>קטרים מונעי דיזל</t>
  </si>
  <si>
    <t>אחר</t>
  </si>
  <si>
    <t>דלק שאריתי</t>
  </si>
  <si>
    <t>תעופה</t>
  </si>
  <si>
    <t>כלי תעופה מונעי בנזין</t>
  </si>
  <si>
    <t>כלי תעופה מונעי דלק סילוני</t>
  </si>
  <si>
    <t>list7</t>
  </si>
  <si>
    <t>HFC-23 (trifluoromethane)</t>
  </si>
  <si>
    <t>HFC-32 (difluoromethane)</t>
  </si>
  <si>
    <t>HFC-41 (monofluoromethane)</t>
  </si>
  <si>
    <t>HFC-125 (pentafluoroethane)</t>
  </si>
  <si>
    <t>HFC-134 (1,1,2,2-tetrafluoroethane)</t>
  </si>
  <si>
    <t>HFC-134a (1,1,1,2-tetrafluoroethane)</t>
  </si>
  <si>
    <t>HFC-143 (1,1,2-trifluorethane)</t>
  </si>
  <si>
    <t>HFC-143a (1,1,1-trifluoroethane)</t>
  </si>
  <si>
    <t>HFC-152 (1,2-difluorethane)</t>
  </si>
  <si>
    <t>HFC-152a (1,1-difluoroethane)</t>
  </si>
  <si>
    <t>HFC-161 (ethyl fluoride)</t>
  </si>
  <si>
    <t>HFC-227ea (heptafluoropropane)</t>
  </si>
  <si>
    <t>HFC-236cb (1,1,1,2,2,3-hexafluoropropane)</t>
  </si>
  <si>
    <t>HFC-236ea (1,1,1,2,3,3-hexafluoropropane)</t>
  </si>
  <si>
    <t>HFC-236fa (1,1,1,3,3,3-hexafluoropropane)</t>
  </si>
  <si>
    <t>HFC-245ca (1,1,2,2,3-pentafluoropropane)</t>
  </si>
  <si>
    <t>HFC-245fa (1,1,1,3,3-pentafluoropropane)</t>
  </si>
  <si>
    <t>HFC-365mfc (pentafluorobutane)</t>
  </si>
  <si>
    <t>HFC-43-10mee (decafluoropentane)</t>
  </si>
  <si>
    <t>Pounds</t>
  </si>
  <si>
    <t>Kilograms</t>
  </si>
  <si>
    <t>Short tons</t>
  </si>
  <si>
    <t>list8</t>
  </si>
  <si>
    <t>Metric tons</t>
  </si>
  <si>
    <t>סיכום פליטות עבור:</t>
  </si>
  <si>
    <t>מקור</t>
  </si>
  <si>
    <t>אחוז מסה"כ הפליטות</t>
  </si>
  <si>
    <t>פליטות ישירות - מכלול 1</t>
  </si>
  <si>
    <t>פליטות עקיפות - מכלול 2</t>
  </si>
  <si>
    <t>מכלול 2</t>
  </si>
  <si>
    <t>מכלול 1</t>
  </si>
  <si>
    <t>סה"כ פליטות מסקטור זה:</t>
  </si>
  <si>
    <t>יש לבחור את היחידה המתאימה</t>
  </si>
  <si>
    <t>עבור חשמל שנרכש מחח"י, נתונים מקדמי הפליטה על פי נתוני חח"י. עבור חשמל שנרכש ממקור חיצוני אחר יש להזין מקדם פליטה בהתאם.</t>
  </si>
  <si>
    <t>list 9</t>
  </si>
  <si>
    <t>מגה וואט שעה</t>
  </si>
  <si>
    <t>קילו וואט שעה</t>
  </si>
  <si>
    <t>פליטה (טון ש"ע פד"ח)</t>
  </si>
  <si>
    <t>טון ש"ע פד"ח</t>
  </si>
  <si>
    <t>CO2</t>
  </si>
  <si>
    <t>N2O</t>
  </si>
  <si>
    <t>CH4</t>
  </si>
  <si>
    <t>אנא בחר את היחידות המתאימות</t>
  </si>
  <si>
    <t>שיטת החישוב להלן מבוססת על צריכת דלק. יש להזין את כמות הדלק שניצרכה ואת יחידות המידה עבור כל סוג כלי רכב ושנת ייצור.</t>
  </si>
  <si>
    <t>דלק כבד (תזקיק מספר 6)</t>
  </si>
  <si>
    <t>סה"כ פליטות - מכלול 1</t>
  </si>
  <si>
    <t>3.2 רכבים שאינם רכבי כביש</t>
  </si>
  <si>
    <t>שם הארגון/חברה המדווחים</t>
  </si>
  <si>
    <t>תחום פעילות הארגון/החברה</t>
  </si>
  <si>
    <t>תקופת הדיווח</t>
  </si>
  <si>
    <t>גבולות ארגוניים</t>
  </si>
  <si>
    <t>הצהרת אימות ואמינות הנתונים המדווחים</t>
  </si>
  <si>
    <t>טופס דיווח שנתי</t>
  </si>
  <si>
    <t>מבוסס על חישובים אשר בוצעו בקובץ</t>
  </si>
  <si>
    <t>תחום פעילות החברה:</t>
  </si>
  <si>
    <t>החל מחודש ינואר</t>
  </si>
  <si>
    <t>ועד חודש דצמבר</t>
  </si>
  <si>
    <t>ניתן לצרף קובץ מפורט</t>
  </si>
  <si>
    <t>SF6</t>
  </si>
  <si>
    <t>HFC</t>
  </si>
  <si>
    <t>PFC</t>
  </si>
  <si>
    <t>סיכום פליטות:</t>
  </si>
  <si>
    <t>מצורף טופס הצהרה מתוך התקנון</t>
  </si>
  <si>
    <t>תערובות קירור</t>
  </si>
  <si>
    <t>R-410A</t>
  </si>
  <si>
    <t>תערובת קירור</t>
  </si>
  <si>
    <t>הסקטור בו פועלת החברה המדווחת:</t>
  </si>
  <si>
    <t>תעשיית האנרגיה</t>
  </si>
  <si>
    <t>תעשיית הייצור והבניה</t>
  </si>
  <si>
    <t>סקטור המסחר והמוסדות</t>
  </si>
  <si>
    <t>list11</t>
  </si>
  <si>
    <t>פליטות CH4</t>
  </si>
  <si>
    <t>TJ</t>
  </si>
  <si>
    <t>מתקנים נייחים לשריפת דלקים</t>
  </si>
  <si>
    <t>במידה וידועה תכולת האנרגיה של הדלק ניתן לחשב גם על פי תכולת אנרגיה (TJ) באמצעות בחירת היחידות המתאימות.</t>
  </si>
  <si>
    <t>list12</t>
  </si>
  <si>
    <t>list13</t>
  </si>
  <si>
    <t>ק"ג</t>
  </si>
  <si>
    <t>134A</t>
  </si>
  <si>
    <t>410A</t>
  </si>
  <si>
    <t>404A</t>
  </si>
  <si>
    <t>407C</t>
  </si>
  <si>
    <t>227EA</t>
  </si>
  <si>
    <t>כמות בשימוש</t>
  </si>
  <si>
    <t>PFC-14</t>
  </si>
  <si>
    <t>PFC-116</t>
  </si>
  <si>
    <t>PFC-218</t>
  </si>
  <si>
    <t>מקור הנתונים</t>
  </si>
  <si>
    <t>חישוב ע"י מהנדס</t>
  </si>
  <si>
    <t>נתוני רכש</t>
  </si>
  <si>
    <t xml:space="preserve">הערכה </t>
  </si>
  <si>
    <t>list 18</t>
  </si>
  <si>
    <t>רשימות יחידות:</t>
  </si>
  <si>
    <t>מקדם החברה לפליטת CO2</t>
  </si>
  <si>
    <t>גרם לקוט"ש</t>
  </si>
  <si>
    <t>מקדם החברה לפליטת CH4</t>
  </si>
  <si>
    <t>מקדם החברה לפליטת N2O</t>
  </si>
  <si>
    <t>הזן כאן מקור פליטות אחר</t>
  </si>
  <si>
    <t>סה"כ פליטות - מכלול 2</t>
  </si>
  <si>
    <t>עבור מכלול 1</t>
  </si>
  <si>
    <t>list24</t>
  </si>
  <si>
    <t>GWP</t>
  </si>
  <si>
    <t>list 26</t>
  </si>
  <si>
    <t>PFC-318c</t>
  </si>
  <si>
    <t>PFC-410</t>
  </si>
  <si>
    <t>PFC-614</t>
  </si>
  <si>
    <t>רשימת מקדמי הפליטה</t>
  </si>
  <si>
    <t>לצורך החישובים, משתמשת המערכת במקדמי פליטה שונים, על פי התהליך הפולט וחומר הגלם או הבעירה.</t>
  </si>
  <si>
    <t>על פי התקנון, ברירת המחדל של מקדמי הפליטה היא מקדמי ה- IPCC. במקומות בהם ידועים מקדמים ספציפיים הרלוונטיים למדינת ישראל, נבחרו מקדמים אלו.</t>
  </si>
  <si>
    <t>HCFC-22</t>
  </si>
  <si>
    <t xml:space="preserve"> </t>
  </si>
  <si>
    <t>נתוני רכישה</t>
  </si>
  <si>
    <t>ton</t>
  </si>
  <si>
    <t>list101</t>
  </si>
  <si>
    <t>tCO2/TJ</t>
  </si>
  <si>
    <t>TJ/1000t</t>
  </si>
  <si>
    <t>NCV</t>
  </si>
  <si>
    <t>density</t>
  </si>
  <si>
    <t>kg/liter</t>
  </si>
  <si>
    <t>kgCO2/liter</t>
  </si>
  <si>
    <t>ביו דלקים</t>
  </si>
  <si>
    <t>list1001</t>
  </si>
  <si>
    <t>list1002</t>
  </si>
  <si>
    <t>Liter</t>
  </si>
  <si>
    <t>פליטות גזי חממה אחרים ממקורות אלו:</t>
  </si>
  <si>
    <t>כמות ב TJ</t>
  </si>
  <si>
    <t>פליטות NO2</t>
  </si>
  <si>
    <t>טון CH4</t>
  </si>
  <si>
    <t>טון N2O</t>
  </si>
  <si>
    <t>שווה ערך פד"ח:</t>
  </si>
  <si>
    <t>list1003</t>
  </si>
  <si>
    <t>Yes</t>
  </si>
  <si>
    <t>No</t>
  </si>
  <si>
    <t>% מסך הפליטות במכלול 1</t>
  </si>
  <si>
    <t>מחבר הדו"ח</t>
  </si>
  <si>
    <t>סה"כ טון ש"ע פד"ח</t>
  </si>
  <si>
    <t>הערות</t>
  </si>
  <si>
    <t>liter</t>
  </si>
  <si>
    <t>list1004</t>
  </si>
  <si>
    <t>תוספת אוריאה</t>
  </si>
  <si>
    <t>*חישוב הפליטה כתוצאה מהזרקת אוריאה מבוסס על תרחישים ממוצעים שבהם שיעור הזרקת האוריאה עומד על 5% עבור משאיות ואוטובוסים העומדים בתקן אירו 4</t>
  </si>
  <si>
    <t>כתובת דואר אלקטרוני לפניות והבהרות</t>
  </si>
  <si>
    <t>מספר טלפון במשרד</t>
  </si>
  <si>
    <t>מספר טלפון נייד</t>
  </si>
  <si>
    <t>פרטי המאמת מטעם החברה</t>
  </si>
  <si>
    <t>שם מלא</t>
  </si>
  <si>
    <t>תפקיד</t>
  </si>
  <si>
    <t>כתובת דואר אלקטרוני</t>
  </si>
  <si>
    <t>list005</t>
  </si>
  <si>
    <t>מקדמי חברת חשמל לפי שנים:</t>
  </si>
  <si>
    <t>list006</t>
  </si>
  <si>
    <r>
      <t xml:space="preserve">חברת חשמל לישראל.  </t>
    </r>
    <r>
      <rPr>
        <sz val="10"/>
        <color indexed="8"/>
        <rFont val="Calibri"/>
        <family val="2"/>
      </rPr>
      <t>המקדם משתנה על פי שנת הדיווח. שנת הדיווח שנבחרה היא:</t>
    </r>
  </si>
  <si>
    <t>השנה שנבחרה:</t>
  </si>
  <si>
    <t>שם הגיליון</t>
  </si>
  <si>
    <t>סוג הנתונים הנדרש</t>
  </si>
  <si>
    <t>פתיחה</t>
  </si>
  <si>
    <t>נתונים כללים אודות האירגון המדווח, אשר משמשים לצורך הדיווח ולחישובים מסויימים בתוך המחשבון עצמו.</t>
  </si>
  <si>
    <t>בגיליון זה יש לבחור את שנת הדיווח על מנת להבטיח שימוש במקדמים המתאימים בהמשך.</t>
  </si>
  <si>
    <t>סיכום</t>
  </si>
  <si>
    <t>טופס דיווח</t>
  </si>
  <si>
    <t>גיליון הצגה בלבד</t>
  </si>
  <si>
    <t>מקדמי פליטה</t>
  </si>
  <si>
    <t>סקירת הגיליונות בקובץ:</t>
  </si>
  <si>
    <t>במידה והחברה מעוניינת להשתמש במקדמים מחושבים ומדוייקים לתהליכי הייצור שלה, ניתן להשתמש בגליון המתאים בשורה האחרונה, ולצרף אסמכתאות בהתאם</t>
  </si>
  <si>
    <t>לאחר מילוי כל הנתונים בקובץ, מחשבת המערכת את סך כל הפליטות על פי תקנון הדיווח.</t>
  </si>
  <si>
    <t>הנתונים בגיליון זה מולאו באופן אוטומטי על ידי המערכת.</t>
  </si>
  <si>
    <t xml:space="preserve">יש לשים לב כי מספר הגרסה בטופס הדיווח ובקובץ החישוב זהים (מספר הגרסה מופיע בכותרת עמוד זה). </t>
  </si>
  <si>
    <t>ofira@sni.technion.ac.il</t>
  </si>
  <si>
    <t>השתמש בכפתורים משמאל על מנת לנתב בין הגיליונות השונים בהתאם למקורות הפליטה המדווחים.  הכנס את נתוני הפעילות בתאים המתאימים (התאים הלבנים, בעלי מסגרת אדומה) עבור כל מקור פליטה.</t>
  </si>
  <si>
    <t xml:space="preserve">בסוף הקובץ מופיע גיליון "סיכום" אשר בו יימצאו נתוני הפליטה על סך כל המקורות שדווחו. </t>
  </si>
  <si>
    <t>צריכת דלק של כלי רכב</t>
  </si>
  <si>
    <t>מערכות קירור בכלי רכב</t>
  </si>
  <si>
    <t>טעינת חשמל לכלי רכב</t>
  </si>
  <si>
    <t>בכלי רכב חשמליים או היברידיים חלק או כל צריכת האנרגיה מגיעה ממקורות טעינה חשמליים (מהרשת)</t>
  </si>
  <si>
    <t>בגיליון זה יש לדווח את צריכת החשמל השנתית בטעינת כלי רכב מהרשת, ותחושב הפליטה על פי מקדמי הפליטה של חברת החשמל בשנה המתאימה</t>
  </si>
  <si>
    <t>מקדמי פליטה בהתאם לכמות (נפח) הדלק הנצרך</t>
  </si>
  <si>
    <r>
      <t>tCH</t>
    </r>
    <r>
      <rPr>
        <vertAlign val="subscript"/>
        <sz val="10"/>
        <color rgb="FF000000"/>
        <rFont val="Arial"/>
        <family val="2"/>
      </rPr>
      <t>4</t>
    </r>
    <r>
      <rPr>
        <sz val="10"/>
        <color rgb="FF000000"/>
        <rFont val="Arial"/>
        <family val="2"/>
      </rPr>
      <t>/TJ</t>
    </r>
  </si>
  <si>
    <r>
      <t>tN</t>
    </r>
    <r>
      <rPr>
        <vertAlign val="subscript"/>
        <sz val="10"/>
        <color rgb="FF000000"/>
        <rFont val="Arial"/>
        <family val="2"/>
      </rPr>
      <t>2</t>
    </r>
    <r>
      <rPr>
        <sz val="10"/>
        <color rgb="FF000000"/>
        <rFont val="Arial"/>
        <family val="2"/>
      </rPr>
      <t>O/TJ</t>
    </r>
  </si>
  <si>
    <t>רכבים פרטיים</t>
  </si>
  <si>
    <t>מקדמי פליטה בהתאם לתכולת האנרגיה של הדלק הנצרך</t>
  </si>
  <si>
    <t>חישוב שווה ערך פד"ח לפליטה מבוצע על ידי הכפלה במקדמי התחממות גלובלית של NO2 ו- CH4</t>
  </si>
  <si>
    <t>כמות בליטרים</t>
  </si>
  <si>
    <t>יש להזין את כמויות החשמל שנצרך ע"י הארגון לשם טעינת כלי רכב היברידיים וחשמליים מהרשת.</t>
  </si>
  <si>
    <t>מערכות קירור</t>
  </si>
  <si>
    <t>בעמודות אלו מופיעים חישובי עזר ומעברי יחידות אשר יוסתרו בגליון הסופי</t>
  </si>
  <si>
    <t>יש להזין הנתונים במשבצות הלבנות ולשנות את יחידות המידה במשבצות הצהובות בהתאם. שיעור הפליטה יחושב אוטומטית על פי המקדמים הנתונים (ראה תקנון רישום ודיווח פרק ד.3).</t>
  </si>
  <si>
    <t>אנרגיה המיוצרת באירגון אינה נספרת במכלול זה.</t>
  </si>
  <si>
    <t>פליטות ישירות - מתקני שריפה נייחים</t>
  </si>
  <si>
    <t>מקדמי פליטה של גזי חממה אחרים לפי סקטורים tGHG/TJ</t>
  </si>
  <si>
    <t>כמות נפלטת tGHG</t>
  </si>
  <si>
    <t>נתוני תפעול ב TJ</t>
  </si>
  <si>
    <t>תוכן עניינים</t>
  </si>
  <si>
    <t>סימון זניחות</t>
  </si>
  <si>
    <t>אנרגיה</t>
  </si>
  <si>
    <t>ייצור ובניה</t>
  </si>
  <si>
    <t>מסחר ומוסדות</t>
  </si>
  <si>
    <t xml:space="preserve">Menu </t>
  </si>
  <si>
    <t>תזקיקי נפט (מס. 1, מס. 2, מס 4, סולר לחימום ביתי ודיזל)</t>
  </si>
  <si>
    <t>Distillate Fuel (No.1, No. 2, No. 4 Fuel Oil, Home Heating Oil &amp; Diesel Fuel)</t>
  </si>
  <si>
    <t>טון פד"ח ליחידת מידה</t>
  </si>
  <si>
    <t xml:space="preserve">מזוט כבד (מס. 5 ומס. 6)               </t>
  </si>
  <si>
    <t>Heavy Fuel Oil (No. 5 and No. 6 Fuel Oil), bunker fuel</t>
  </si>
  <si>
    <t>קרוסין</t>
  </si>
  <si>
    <t>Kerosene</t>
  </si>
  <si>
    <t>גז פחמימני מעובה</t>
  </si>
  <si>
    <t>LPG - Unspecified</t>
  </si>
  <si>
    <t xml:space="preserve">דלק סילוני </t>
  </si>
  <si>
    <t>Jet Fuel (Jet A, JP-8)</t>
  </si>
  <si>
    <t>פרופן (נוזלי)</t>
  </si>
  <si>
    <t>Propane (liquid)</t>
  </si>
  <si>
    <t>אתן</t>
  </si>
  <si>
    <t>Ethane</t>
  </si>
  <si>
    <t>איזו-בוטן</t>
  </si>
  <si>
    <t>Isobutane</t>
  </si>
  <si>
    <t>נ-בוטן</t>
  </si>
  <si>
    <t>n-Butane</t>
  </si>
  <si>
    <t>גז זיקוק</t>
  </si>
  <si>
    <t>Refinery (Still) Gas</t>
  </si>
  <si>
    <t>נפט גולמי</t>
  </si>
  <si>
    <t>Crude oil</t>
  </si>
  <si>
    <t>נאפטה</t>
  </si>
  <si>
    <t>Naphtha</t>
  </si>
  <si>
    <t>פטקוק</t>
  </si>
  <si>
    <t>Petroleum Coke</t>
  </si>
  <si>
    <t>גז טבעי</t>
  </si>
  <si>
    <t>natural gas</t>
  </si>
  <si>
    <t>גז מטמנות</t>
  </si>
  <si>
    <t>landfill gas</t>
  </si>
  <si>
    <t>גז מבוצה</t>
  </si>
  <si>
    <t>sludge gas</t>
  </si>
  <si>
    <t>גז אחר (ערך ממוצע)</t>
  </si>
  <si>
    <t>other gas (average value)</t>
  </si>
  <si>
    <t>Flared Natural Gas</t>
  </si>
  <si>
    <t>Coal Type - Bituminous</t>
  </si>
  <si>
    <t>Coal Type - Anthracite</t>
  </si>
  <si>
    <t>Coal Type - Sub-Bituminous</t>
  </si>
  <si>
    <t>Coal Type - Lignite</t>
  </si>
  <si>
    <t>נושא שריפה של דלק ביומסה לא טופל בשלב זה בתקנון ולא בקובץ האקסל. ניתן לדווח בליווי נתונים לגבי מקדם הפליטה בשורות האדומות בגליון זה.</t>
  </si>
  <si>
    <t>סה"כ כמות נפלטת tGHG</t>
  </si>
  <si>
    <t>צמיגים / דלק המופק מצמיגים</t>
  </si>
  <si>
    <t>Tires/Tire Derived Fuel</t>
  </si>
  <si>
    <t>טון פד"ח ל TJ</t>
  </si>
  <si>
    <t>צמיגי רכב פרטי</t>
  </si>
  <si>
    <t>ניתן לחשב גם על פי משקל</t>
  </si>
  <si>
    <t>טון פד"ח לטון צמיגים</t>
  </si>
  <si>
    <t>צמיגי משאית</t>
  </si>
  <si>
    <t>פצלי שמן</t>
  </si>
  <si>
    <t>פליטת CO2</t>
  </si>
  <si>
    <t>טון תשומה של פצלי שמן</t>
  </si>
  <si>
    <t>ton CO2/ton oil shale</t>
  </si>
  <si>
    <t>פליטת CH4</t>
  </si>
  <si>
    <t>ton CH4/ton oil shale</t>
  </si>
  <si>
    <t>פליטת N2O</t>
  </si>
  <si>
    <t>ton N2O/ton oil shale</t>
  </si>
  <si>
    <t>אחר, יש לציין סוג הדלק</t>
  </si>
  <si>
    <t>Other, Specify Fuel:</t>
  </si>
  <si>
    <t>הכנס את מקדם הפליטה:</t>
  </si>
  <si>
    <t>טון פד"ח ליחידה</t>
  </si>
  <si>
    <t>הפליטות מחושבות על פי מקדמי הפליטה הנתונים בתקנון הדיווח, נספח II-2</t>
  </si>
  <si>
    <t>פליטות N2O</t>
  </si>
  <si>
    <t>טון גז נפלט</t>
  </si>
  <si>
    <t xml:space="preserve">בגיליון זה יש להזין את נתוני הדלקים אשר נצרכו ע"י מתקני שריפה נייחים במוסכים המטפלים ברכבי הארגון: מוצרי נפט, גז טבעי, פחם, עץ או דלקים אחרים. </t>
  </si>
  <si>
    <t>net calorific value</t>
  </si>
  <si>
    <t xml:space="preserve">מקדם פליטה </t>
  </si>
  <si>
    <t>צפיפות</t>
  </si>
  <si>
    <t>1000 ton are:</t>
  </si>
  <si>
    <t>ק"ג לליטר</t>
  </si>
  <si>
    <t>lit</t>
  </si>
  <si>
    <t>tCO2/ton</t>
  </si>
  <si>
    <t>tCO2/liter</t>
  </si>
  <si>
    <t>גז טבעי (תכולת חום ממוצעת)</t>
  </si>
  <si>
    <t>גז אחר (ממוצע)</t>
  </si>
  <si>
    <t>NCV (MJ/kg)</t>
  </si>
  <si>
    <t>tCO2/ton tires</t>
  </si>
  <si>
    <t>מקדם פליטה (tCO2/TJ)</t>
  </si>
  <si>
    <t>צמיגי מכוניות נוסעים</t>
  </si>
  <si>
    <t>צמיגי משאיות</t>
  </si>
  <si>
    <t xml:space="preserve">מקדמי הפליטה לצמיגים מתוך: </t>
  </si>
  <si>
    <t>http://www.energetica21.com/digital/revistas/india06.html#/70/</t>
  </si>
  <si>
    <t>גיליון זה מיועד לסייע לחברות בחישוב הפליטות ממערכות מיזוג וקירור, במקרים בהם אין בידי החברה נתונים אודות כמות הגזים המדוייקת שהוכנסה למערכות.</t>
  </si>
  <si>
    <t>במקרה שקיימים נתונים מדוייקים אנו מבקשים להשתמש בנתונים אלו, המאפשרים גם חישוב מדויק של הפליטות, וגם מעקב אחר השפעת תיחזוק המערכות על הפליטות והפחתתן.</t>
  </si>
  <si>
    <t>החישובים בגיליון זה מבוססים על גיליון החישוב המסופק על ידי DEFRA בלינק הבא:</t>
  </si>
  <si>
    <t>http://archive.defra.gov.uk/environment/business/reporting/pdf/110819-guidelines-ghg-conversion-factors.xls</t>
  </si>
  <si>
    <t>להלן הסבר לגבי שיטת החישוב:</t>
  </si>
  <si>
    <t>החישוב מבוסס על ידיעת סוג וגודל מערכות הקירור המותקנות, ועל הרכב הגז המשמש להפעלתן.</t>
  </si>
  <si>
    <t>לשיטה זו דרוש מעט מידע אודות המערכות, ולכן מידת הדיוק בחישוב גם היא מוגבלת.</t>
  </si>
  <si>
    <t>על מנת להשלים את החישוב בטבלאות אלו, יש צורך להמציא את הנתונים הבאים</t>
  </si>
  <si>
    <t>1. מספר וסוג יחידות הקירור</t>
  </si>
  <si>
    <t>2. סוג נוזל הקירור הנמצא בשימוש במערכת</t>
  </si>
  <si>
    <t>3. סה"כ תכולת נוזל הקירור במערכת (מסת נוזל הקירור הנדרש למערכת למילוי מלא ולתפקוד אופטימלי)</t>
  </si>
  <si>
    <t>4. הזמן (בשנים) במהלכו נמצאת המערכת בשימוש ( למשל 0.5 שנים אם המערכת עבדה רק ששה חודשים, ואז נגרטה)</t>
  </si>
  <si>
    <t xml:space="preserve">הטבלאות הבאות מכילות מתאימות לשימוש במקרים שונים - </t>
  </si>
  <si>
    <t>טבלה מספר 1 - התקנות חדשות - מתאים לדווח התקנה של מערכות קירור חדשות, אשר הותקנו במהלך תקופת הדיווח ומולאו בנוזל קירור, בטח החברה. מערכות שהובאו להתקנה כאשר הן מלאות בנוזל קירור אינן באחריות דיווח של הארגון.</t>
  </si>
  <si>
    <t>טבלה מספר 2 - פליטות מתפעול - מערכות אשר פועלות בשטח החברה במהלך שנת הדיווח, כתוצאה מדליפות או תפעול שוטף. יש צורך לקבוע את זמן ההפעלה בשנים של המערכות השונות (כאמור, מערכת שפעלה כל השנה תקבל את הערך 1, ואילו מערכות שפעלו חלקי שנה יקבלו ערך נמוך מ- 1, בהתאם)</t>
  </si>
  <si>
    <t>טבלה מספר 3 - פליטות מגריטה של מערכות - כתוצאה מפירוק של מערכות בשטח המפעל במהלך שנת הדיווח. מערכות שפורקו בשלמותן והועברו למיחזור והשבה של הגזים והמרכיבים אינן בארחיות החברה.</t>
  </si>
  <si>
    <t>נתונים אודות נוזלי הקירור והכמות המשמשת במערכות הקירור השונות ניתן לאסוף ממערכות הקירור עצמן - נתונים אלו יהיו רשומים, לרוב על המערכת או במדריכי ההפעלה הנלווים.</t>
  </si>
  <si>
    <t xml:space="preserve">טבלה מספר 1 - </t>
  </si>
  <si>
    <t>פליטות מהתקנות חדשות של מערכות</t>
  </si>
  <si>
    <t>שווה ערך פד"ח</t>
  </si>
  <si>
    <t>ק"ג גז</t>
  </si>
  <si>
    <t>בטבלה זו יש לדווח על מערכות חדשות - שהותקנו במהלך שנת הדיווח. מערכות קיימות ידווחו רק בטבלה מספר 2</t>
  </si>
  <si>
    <t>סוג המערכת</t>
  </si>
  <si>
    <t>מספר היחידות המותקנות</t>
  </si>
  <si>
    <t>x</t>
  </si>
  <si>
    <t>מסת נוזל הקירור (ק"ג)</t>
  </si>
  <si>
    <t>מקדם חישוב הפליטה</t>
  </si>
  <si>
    <t>סוג נוזל הקירור (בחר מרשימה)</t>
  </si>
  <si>
    <t>=</t>
  </si>
  <si>
    <t>סה"כ פליטות (שווה ערך פד"ח) בטון</t>
  </si>
  <si>
    <t>Total</t>
  </si>
  <si>
    <t>HFC-43-I0mee</t>
  </si>
  <si>
    <t>Perfluoromethane (PFC-14)</t>
  </si>
  <si>
    <t>Perfluoroethane (PFC-116)</t>
  </si>
  <si>
    <t>total HFC</t>
  </si>
  <si>
    <t>total PFC</t>
  </si>
  <si>
    <t>total blends</t>
  </si>
  <si>
    <t>Perfluoropropane (PFC-218)</t>
  </si>
  <si>
    <t>שווה ערך</t>
  </si>
  <si>
    <t>Perfluorocyclobutane (PFC-318)</t>
  </si>
  <si>
    <t>Perfluorobutane (PFC-3-1-10)</t>
  </si>
  <si>
    <t>Perfluoropentane (PFC-4-1-12)</t>
  </si>
  <si>
    <t>Perfluorohexane (PFC-5-1-14)</t>
  </si>
  <si>
    <t>R404A</t>
  </si>
  <si>
    <t>R407C</t>
  </si>
  <si>
    <t>R408A</t>
  </si>
  <si>
    <t>R410A</t>
  </si>
  <si>
    <t>R507</t>
  </si>
  <si>
    <t>R508B</t>
  </si>
  <si>
    <t>טבלה מספר 2</t>
  </si>
  <si>
    <t>פליטות מתפעול שוטף של מערכות</t>
  </si>
  <si>
    <t>בטבלה זו מחושב זמן ההפעלה של המערכת כחלק מהשנה המדווחת. אם המערכת פעלה כל השנה, יש למלא "1". אם המערכת פעלה ששה חודשים יש למלא "0.5" ואז תופיע המערכת גם בטבלת התקנה או גריטה</t>
  </si>
  <si>
    <t xml:space="preserve">מספר היחידות </t>
  </si>
  <si>
    <t>זמן פעולת המערכת (שנים)</t>
  </si>
  <si>
    <t xml:space="preserve">טבלה מספר 3 - </t>
  </si>
  <si>
    <t>פליטות מגריטה של מערכות</t>
  </si>
  <si>
    <t>בטבלה זו יש לדווח על מערכות שנגרטו במהלך שנת הדיווח. דיווח על תקופת הפעולה של המערכת עד למועד גריטתה יופיע בטבלה מספר 2, על פי חלקיות השנה שבה עבדה</t>
  </si>
  <si>
    <t>תכולת נוזל הקירור בגריטה</t>
  </si>
  <si>
    <t>שיעור נוזל הקירור הממוחזר</t>
  </si>
  <si>
    <t>סה"כ פליטה  ק"ג גז</t>
  </si>
  <si>
    <t>סה"כ פליטה  (טון ש"ע פד"ח)</t>
  </si>
  <si>
    <t>נוזלי קירור מסוג HFC</t>
  </si>
  <si>
    <t>נוזלי קירור מסוג PFC</t>
  </si>
  <si>
    <t>תערובות</t>
  </si>
  <si>
    <t>נוזלי קירור אופייניים</t>
  </si>
  <si>
    <t>שם</t>
  </si>
  <si>
    <t>מערכות קירור בכלי רכב לפי כמויות</t>
  </si>
  <si>
    <t>טעינת חשמל לכלי הרכב (מכלול 2)</t>
  </si>
  <si>
    <t>דיווחי חובה</t>
  </si>
  <si>
    <t>פליטות ממתקני שריפה נייחים</t>
  </si>
  <si>
    <t>פליטות שמקורן בשריפת דלקים במתקני הטיפול ברכב ולא מכלי הרכב עצמם</t>
  </si>
  <si>
    <t>דיווחי רשות</t>
  </si>
  <si>
    <t>פליטות עקיפות שמקורן בצריכת החשמל במוסכים בהם מטופלים כלי הרכב של הארגון</t>
  </si>
  <si>
    <t>בגיליון זה יש לדווח את צריכת החשמל שנתית של המוסכים, והפליטה תחושב על פי מקדמי הפליטה של חברת החשמל בשנת הדיווח</t>
  </si>
  <si>
    <t>צריכת חשמל במוסכים (מכלול 2)</t>
  </si>
  <si>
    <t>פליטות כתוצאה ממילוי של מערכות קירור במוסכים, על פי כמויות הגז שהיו בשימוש בפועל</t>
  </si>
  <si>
    <t xml:space="preserve">גיליון זה משמש לדיווח של פליטות עקב מערכות מיזוג וקירור במוסכים, המשתמשות בגזים המכילים פלואור </t>
  </si>
  <si>
    <t>צריכת חשמל במוסכים</t>
  </si>
  <si>
    <t>סך הכל ש"ע פד"ח</t>
  </si>
  <si>
    <t>טעינה</t>
  </si>
  <si>
    <t>מתקנים נייחים</t>
  </si>
  <si>
    <t>מערכת דיווח פליטות מתחבורה</t>
  </si>
  <si>
    <t>Ofira@sni.technion.ac.il</t>
  </si>
  <si>
    <r>
      <t>kgCH</t>
    </r>
    <r>
      <rPr>
        <vertAlign val="subscript"/>
        <sz val="10"/>
        <rFont val="Arial"/>
        <family val="2"/>
      </rPr>
      <t>4</t>
    </r>
    <r>
      <rPr>
        <sz val="10"/>
        <rFont val="Arial"/>
        <family val="2"/>
      </rPr>
      <t>/liter</t>
    </r>
  </si>
  <si>
    <r>
      <t>kgN</t>
    </r>
    <r>
      <rPr>
        <vertAlign val="subscript"/>
        <sz val="10"/>
        <rFont val="Arial"/>
        <family val="2"/>
      </rPr>
      <t>2</t>
    </r>
    <r>
      <rPr>
        <sz val="10"/>
        <rFont val="Arial"/>
        <family val="2"/>
      </rPr>
      <t>O/liter</t>
    </r>
  </si>
  <si>
    <t xml:space="preserve"> מערכות קירור להובלה  Transport Refrigeration</t>
  </si>
  <si>
    <t xml:space="preserve"> מערכות מיזוג אויר לרכב  Mobile Air Conditioning </t>
  </si>
  <si>
    <t>מערכות איוורור במוסכים</t>
  </si>
  <si>
    <t>סה"כ פליטות בדיווח חובה</t>
  </si>
  <si>
    <t>ביחידות של שווה ערך פד"ח</t>
  </si>
  <si>
    <t>פליטות ישירות (מכלול 1)</t>
  </si>
  <si>
    <t>פליטות ממערכות קירור ברכב או הסעה בקירור</t>
  </si>
  <si>
    <t>פליטות מציי רכב</t>
  </si>
  <si>
    <t>סה"כ פליטות ישירות</t>
  </si>
  <si>
    <t>פליטות עקיפות (מכלול 2)</t>
  </si>
  <si>
    <t>צריכת חשמל עבור הטענת רכבים</t>
  </si>
  <si>
    <t>סה"כ פליטות בדיווח רשות</t>
  </si>
  <si>
    <t>פליטות משריפת דלקים במתקני תחזוקה</t>
  </si>
  <si>
    <t>פליטות ממערכות איוורור במוסכים</t>
  </si>
  <si>
    <t>צריכת חשמל באתרי תחזוקה</t>
  </si>
  <si>
    <t xml:space="preserve">קובץ האקסל בנוי מגיליונות על פי נושאים, אשר אליהם מזינים את הנתונים הנדרשים כמפורט להלן ועל פי ההנחיות המופיעות בראש כל דף. חישוב הפליטות נעשה באופן אוטומטי בגיליון על פי המקדמים הבינלאומיים שנבחרו לחישוב ודיווח זה ולא ניתן לשנותם. </t>
  </si>
  <si>
    <t>חישוב פליטות גזי חממה מציי כלי רכב</t>
  </si>
  <si>
    <t>צריכת הדלק (בליטרים) לציי כלי רכב המצויים באחריותו תפעולית של הארגון.</t>
  </si>
  <si>
    <t xml:space="preserve">גיליון זה משמש לדיווח של פליטות עקב דליפות ממערכות מיזוג וקירור בכלי הרכב, המשתמשות בגזים המכילים פלואור </t>
  </si>
  <si>
    <t>בגיליון זה יש לדווח על פי כמויות הדלק בשימוש במתקנים כגון בוילרים, גנרטורים, קומפרסורים וכדומה</t>
  </si>
  <si>
    <t>גיליון זה נותן תמונה של פליטות הארגון כפי שיש להציגה בטופס הדיווח המוגש בהתאם להוראות הצו לממונה מטעם המשרד להגנת הסביבה</t>
  </si>
  <si>
    <t>דיווח חובה</t>
  </si>
  <si>
    <t>1. פליטות ישירות (מכלול 1) - צריכת דלק של כלי רכב</t>
  </si>
  <si>
    <t>2. פליטות ישירות (מכלול 1) - מערכות קירור בכלי רכב</t>
  </si>
  <si>
    <t>3. פליטות עקיפות (מכלול 2) כתוצאה מטעינת כלי רכב מרשת החשמל</t>
  </si>
  <si>
    <t>דיווח רשות</t>
  </si>
  <si>
    <t>4. דיווח על פליטות ישירות (מכלול 1) - מתקני שריפה נייחים</t>
  </si>
  <si>
    <t>4.1 פד"ח משריפת מוצרי נפט</t>
  </si>
  <si>
    <t>4.2 פד"ח משריפת גז</t>
  </si>
  <si>
    <t xml:space="preserve">4.3 פד"ח מפחם </t>
  </si>
  <si>
    <t>4.4 פד"ח מדלקים אחרים</t>
  </si>
  <si>
    <t>4.5 פליטות N2O ו CH4</t>
  </si>
  <si>
    <t>יש להעביר לממונה במשרד להגנת הסביבה את הקובץ המלא, בהתאם לסעיף 10 בצו</t>
  </si>
  <si>
    <t>הנתונים מגיליון זה ישמשו לדיווח שנתי באתר האינטרנט של החברה, בהתאם לדרישות בסעיף 12 (ג) של הצו.</t>
  </si>
  <si>
    <t>בדיווח זה כלולים ציי הרכב (חובה) ואתרי החברה (רשות) הבאים:</t>
  </si>
  <si>
    <t>מדדים מתוקנים על פי הסכמי אמנת האקלים</t>
  </si>
  <si>
    <t>מקדמי פליטה מכלי רכב - לגיליון 1</t>
  </si>
  <si>
    <t>מקדמים עבור רכישת אנרגיה - לגיליון 3 וגיליון 6</t>
  </si>
  <si>
    <t>מקדמי פליטה למערכות נייחות - לגיליון 4</t>
  </si>
  <si>
    <t>מקדמים עבור טבלה 4.2</t>
  </si>
  <si>
    <t>מקדמים עבור טבלה 4.3</t>
  </si>
  <si>
    <t>מקדמים עבור טבלה 4.4 - צמיגים</t>
  </si>
  <si>
    <t>יש להזין הנתונים במשבצות הלבנות ולשנות את יחידות המידה במשבצות הצהובות בהתאם. שיעור הפליטה יחושב אוטומטית על פי המקדמים הנתונים.</t>
  </si>
  <si>
    <r>
      <t>3.1 חישוב הפליטות העקיפות כתוצאה מצריכת חשמל מפורט בתקציר התקנון לתחבורה (עמוד 7) בסעיף שכותרתו "</t>
    </r>
    <r>
      <rPr>
        <b/>
        <sz val="12"/>
        <rFont val="Calibri"/>
        <family val="2"/>
      </rPr>
      <t>חישוב</t>
    </r>
    <r>
      <rPr>
        <sz val="12"/>
        <rFont val="Calibri"/>
        <family val="2"/>
        <charset val="177"/>
      </rPr>
      <t xml:space="preserve"> </t>
    </r>
    <r>
      <rPr>
        <b/>
        <sz val="12"/>
        <rFont val="Calibri"/>
        <family val="2"/>
      </rPr>
      <t>פליטות מצריכת חשמל (מכלול 2)".</t>
    </r>
    <r>
      <rPr>
        <sz val="12"/>
        <rFont val="Calibri"/>
        <family val="2"/>
        <charset val="177"/>
      </rPr>
      <t xml:space="preserve"> </t>
    </r>
  </si>
  <si>
    <t>משאיות קלות (עד 3.5 טון)</t>
  </si>
  <si>
    <t>רכבים כבדים (מעל 3.5 טון)</t>
  </si>
  <si>
    <t>E10 gasoline (10% Ethanol)</t>
  </si>
  <si>
    <t>B5 Biodiesel (5% bio-blend)</t>
  </si>
  <si>
    <t>רכבים קלים (משודרגים) (עד 3.5 טון)</t>
  </si>
  <si>
    <t>רכבים קלים (עד 3.5 טון)</t>
  </si>
  <si>
    <t>E10 biogasoline (10% Ethanol)</t>
  </si>
  <si>
    <t>B5 Biodiesel (5% Bio-blend)</t>
  </si>
  <si>
    <t>רכבים קלים (עד 3.5 טון) (משודרגים)</t>
  </si>
  <si>
    <t xml:space="preserve">רכבים קלים (עד 3.5 טון) </t>
  </si>
  <si>
    <r>
      <t>kgCO</t>
    </r>
    <r>
      <rPr>
        <b/>
        <vertAlign val="subscript"/>
        <sz val="10"/>
        <rFont val="Arial"/>
        <family val="2"/>
      </rPr>
      <t>2</t>
    </r>
    <r>
      <rPr>
        <b/>
        <sz val="10"/>
        <rFont val="Arial"/>
        <family val="2"/>
      </rPr>
      <t>e/liter</t>
    </r>
  </si>
  <si>
    <t>סיכום פליטות ממערכות קירור על פי סוגי גז וביחידות של ש"ע פד"ח</t>
  </si>
  <si>
    <t>list2909</t>
  </si>
  <si>
    <t>list3009</t>
  </si>
  <si>
    <t>הערכה</t>
  </si>
  <si>
    <t>מקור מידע למקדמי הפליטה בלינק הבא (לחץ)</t>
  </si>
  <si>
    <t>list10021</t>
  </si>
  <si>
    <t>Kg</t>
  </si>
  <si>
    <t>המקדמים ל CNG לפי ק"ג דלק</t>
  </si>
  <si>
    <t>מספר הגיליון</t>
  </si>
  <si>
    <t>מהות השינוי</t>
  </si>
  <si>
    <t>שינויים גורפים</t>
  </si>
  <si>
    <t>דף הסבר</t>
  </si>
  <si>
    <t>years</t>
  </si>
  <si>
    <t>הוספת שנת 2014 לשנת הדיווח</t>
  </si>
  <si>
    <t>R-12</t>
  </si>
  <si>
    <t>CFC-12</t>
  </si>
  <si>
    <t>HCFC-123</t>
  </si>
  <si>
    <t>R-123</t>
  </si>
  <si>
    <t>רכבים כבדים (מעל 10 טון)</t>
  </si>
  <si>
    <t>סיכום פליטות בגיליון זה:</t>
  </si>
  <si>
    <t>מקדמי 2014</t>
  </si>
  <si>
    <t>מקדמים עד 2013</t>
  </si>
  <si>
    <t>מקדם התחממות גלובלית עד 2013</t>
  </si>
  <si>
    <t>מקדם התחממות גלובלית 2014</t>
  </si>
  <si>
    <t>מערכות קירור להובלה</t>
  </si>
  <si>
    <t>מערכות מיזוג אויר לרכב</t>
  </si>
  <si>
    <t>שווה ערך במקדמים ישנים</t>
  </si>
  <si>
    <t>שווה ערך פד"ח מקדמים חדשים</t>
  </si>
  <si>
    <t>צריכת חשמל מיצרני חשמל פרטיים (יח"פ)</t>
  </si>
  <si>
    <t>מקדם פליטה שנתי ממוצע (הנתון על ידי היח"פ)</t>
  </si>
  <si>
    <t>יח"פ 1 (נא לרשום פרטים בעמודת "הערות")</t>
  </si>
  <si>
    <t>יח"פ 2 (נא לרשום פרטים בעמודת "הערות")</t>
  </si>
  <si>
    <t>יח"פ 3 (נא לרשום פרטים בעמודת "הערות")</t>
  </si>
  <si>
    <t>טבלה זו משמשת לדיווח כאשר ידועות כמויות נוזלי הקירור שהיו בשימוש במהלך השנה</t>
  </si>
  <si>
    <t>גז בשימוש</t>
  </si>
  <si>
    <t>יחידת מידה</t>
  </si>
  <si>
    <t>מקדם התחממות גלובלית (נקבע על פי סוג הגז)</t>
  </si>
  <si>
    <t>פליטה (טון ש"ע פד"ח</t>
  </si>
  <si>
    <t>HFC-227EA</t>
  </si>
  <si>
    <t>R-507</t>
  </si>
  <si>
    <t>HFC-134A</t>
  </si>
  <si>
    <t>R-404A</t>
  </si>
  <si>
    <t>R-407C</t>
  </si>
  <si>
    <t>מעוניינים לדווח על גז שאינו נמצא ברשימה? אנא פנו במייל לצוות המנגנון.</t>
  </si>
  <si>
    <t>list117</t>
  </si>
  <si>
    <t>סה"כ פליטות מקטגוריה זו לפי גזים:</t>
  </si>
  <si>
    <t>סוג הגז</t>
  </si>
  <si>
    <t>סה"כ בק"ג</t>
  </si>
  <si>
    <t>סה"כ ש"ע פד"ח (טון)</t>
  </si>
  <si>
    <t>התאמת מקדמי הפליטה למקדמים החדשים הנהוגים החל משנת 2014</t>
  </si>
  <si>
    <t>סה"כ מכלול 1</t>
  </si>
  <si>
    <t>סה"כ מכלול 2</t>
  </si>
  <si>
    <t>רכבים כבדים (מעל 3.5 טון כולל רכבים מעל 10 טון)</t>
  </si>
  <si>
    <t>מקדמי פליטה למערכות מיזוג וקירור - לגיליון 2 וגיליון 5 מפורטים בגיליונות עצמם</t>
  </si>
  <si>
    <t>רכבים כבדים (3.5 עד 10 טון)</t>
  </si>
  <si>
    <t>6. צריכת חשמל במוסכים (מכלול 2)</t>
  </si>
  <si>
    <t>קובץ אקסל זה מהווה כלי ליישם ההנחיות לחישוב ודיווח פליטות גזי חממה (גז"ח) עבור ציי רכב בישראל בהתאם למסמך ההנחיות שפורסם על ידי המשרד להגנת הסביבה ("מסמך הנחיות לדיווח פליטות גזי חממה מציי רכב", מעודכן ל מרץ 2016). הנחיות אלה באות ליישם את ההוראה למניעה ולצמצום של זיהום אוויר מצי כלי רכב של חברות, לפי סעיפים 16 ו- 41 לחוק אוויר נקי, התשס"ח – 2008.</t>
  </si>
  <si>
    <t>סיכום הדיווח מבוצע באופן אוטומטי ומופיע בגיליון הסיכום של קובץ זה.</t>
  </si>
  <si>
    <t>גיליון זה מסכם את סך הפליטות כפי שדוחחו בגיליונות הקודמים</t>
  </si>
  <si>
    <t>מעקב אחר שינויי גרסאות בין גרסה 2.0 (אפריל 2015) לבין גרסה 3.0 (מרץ 2016)</t>
  </si>
  <si>
    <t>שינוי הגיליונות והתאמה לגרסה העדכנית של התקנון</t>
  </si>
  <si>
    <t>הגיליון הוסר - דיווח רשות</t>
  </si>
  <si>
    <t>ש"ע פד"ח</t>
  </si>
  <si>
    <t>הסרת טבלאות השוואה בין מקדמים בגיליונות</t>
  </si>
  <si>
    <t>ללא שינוי למעט טבלת הסיכום</t>
  </si>
  <si>
    <t>מערכת קירור לצורך הובלת מטען בקירור</t>
  </si>
  <si>
    <t>אחוז הדלף (נקבע על פי סוג המערכת)</t>
  </si>
  <si>
    <t>2. מערכות קירור בכלי רכב</t>
  </si>
  <si>
    <t>שינוי שיטת הדיווח ועידכון הטבלאות בגיליון</t>
  </si>
  <si>
    <t>טון CO2</t>
  </si>
  <si>
    <t>גזי קרור (טון ש"ע פד"ח)</t>
  </si>
  <si>
    <t>סה"כ פליטות</t>
  </si>
  <si>
    <t xml:space="preserve"> (טון ש"ע פד"ח)</t>
  </si>
  <si>
    <t xml:space="preserve">תחבורה </t>
  </si>
  <si>
    <t>תמיסת אוריאה תקנית (32.5%)</t>
  </si>
  <si>
    <t>שינוי בחישוב שימוש באוריאה</t>
  </si>
  <si>
    <t>הוספת מקדמי הפליטה של חח"י לשנת 2014, הסרת כל המקדמים שאינם רלוונטיים</t>
  </si>
  <si>
    <t>הסרת הגיליון. העברת נתונים לגיליון סיכום</t>
  </si>
  <si>
    <t>שינוי הגיליון והסרת פרטים לא רלוונטיים</t>
  </si>
  <si>
    <t>קובץ זה משמש לריכוז, חישוב ודיווח פליטות גזי חממה שמקורם בתחבורה  בהתאם להוראות למניעה וצמצום של זיהום אוויר מצי כלי רכב לפי סעיפים 16 ו- 41 לחוק אוויר נקי, התשס"ח – 2008</t>
  </si>
  <si>
    <t xml:space="preserve">בגיליון זה יש לדווח על רכבים הנמצאים תחת אחריותה התפעולית של החברה בהתאם להוראות למניעה וצמצום של זיהום אוויר מצי כלי רכב לפי סעיפים 16 ו- 41 לחוק אוויר נקי תשס"ח – 2008. </t>
  </si>
  <si>
    <t xml:space="preserve">. </t>
  </si>
  <si>
    <t>חובת הדיווח חלה על כלי רכב כבדים שמעל 10 טון, כולל תמיסת האוריאה שבה השתמשו (שורות מודגשות להלן). הדיווח עבור שאר כלי הרכב שבתפעול החברה הם בגדר דיווחי רשות.</t>
  </si>
  <si>
    <t xml:space="preserve">גיליון זה מאפשר חישוב של פליטות ישירות כתוצאה מדליפות ממערכות הובלה בקירור או ממיזוג אויר של הרכבים. </t>
  </si>
  <si>
    <r>
      <t xml:space="preserve">יש לעדכן גיליון זה אם הטיפול בפועל נעשה על ידי מוסכי החברה או באם יש לחברה יש את נתוני כמות הקררים שנצרכו במשך השנה. </t>
    </r>
    <r>
      <rPr>
        <strike/>
        <sz val="12"/>
        <rFont val="Calibri"/>
        <family val="2"/>
        <charset val="177"/>
      </rPr>
      <t xml:space="preserve"> </t>
    </r>
  </si>
  <si>
    <t>יש להזין את כמויות הגז (בק"ג) עבור כל אחד מהקררים שנצרכו. מקדמי הפליטה מתייחסים לאחוז הגז הנפלט מתוך כמות גז אשר הוכנסה למערכת.</t>
  </si>
  <si>
    <t>יש למלא את כמות כל אחד מהקררים שבהם השתמשו במשך השנה, על פי ההנחיות בגיליון</t>
  </si>
  <si>
    <t>גיליון הצגה בלבד המראה את סך כל הפליטות לפי מקורות ואימות אמינות הנתונים</t>
  </si>
  <si>
    <r>
      <t>במקרה של שימוש בתמיסת אוריאה להפחתת פליטת תחמוצות חנקן - יש להזין את צריכת</t>
    </r>
    <r>
      <rPr>
        <strike/>
        <sz val="12"/>
        <rFont val="Calibri"/>
        <family val="2"/>
        <charset val="177"/>
      </rPr>
      <t xml:space="preserve"> </t>
    </r>
    <r>
      <rPr>
        <sz val="12"/>
        <rFont val="Calibri"/>
        <family val="2"/>
        <charset val="177"/>
      </rPr>
      <t>האוריאה</t>
    </r>
    <r>
      <rPr>
        <strike/>
        <sz val="12"/>
        <rFont val="Calibri"/>
        <family val="2"/>
        <charset val="177"/>
      </rPr>
      <t xml:space="preserve"> </t>
    </r>
    <r>
      <rPr>
        <sz val="12"/>
        <rFont val="Calibri"/>
        <family val="2"/>
        <charset val="177"/>
      </rPr>
      <t>בשורה המתאימה. המקדם יחשב רק את הפליטה העודפת</t>
    </r>
    <r>
      <rPr>
        <strike/>
        <sz val="12"/>
        <rFont val="Calibri"/>
        <family val="2"/>
        <charset val="177"/>
      </rPr>
      <t xml:space="preserve"> </t>
    </r>
    <r>
      <rPr>
        <sz val="12"/>
        <rFont val="Calibri"/>
        <family val="2"/>
        <charset val="177"/>
      </rPr>
      <t>מצריכת האוריאה.</t>
    </r>
  </si>
  <si>
    <t>יש להזין את כמויות החשמל שנצרך ע"י הארגון (ביחידות המתאימות) לשם טעינת כלי רכב היברידיים וחשמליים מהרשת.</t>
  </si>
  <si>
    <t>הטבלה הבאה מציגה סה"כ  הפליטות השנתיות לארגון, בחלוקה בין המכלולים.</t>
  </si>
  <si>
    <t>משאיות</t>
  </si>
  <si>
    <t>רכבי כביש</t>
  </si>
  <si>
    <t>מערכות מיזוג אויר ברכב - לקירור תא הנהג</t>
  </si>
  <si>
    <t>פרטי ממלא הטופס</t>
  </si>
  <si>
    <t>מספר טלפון</t>
  </si>
  <si>
    <t>PFC-318</t>
  </si>
  <si>
    <t>LPG - גז פחמימני מעובה (גפ"מ)</t>
  </si>
  <si>
    <t>CNG - גז טבעי דחוס</t>
  </si>
  <si>
    <t>LNG - גז טבעי מנוזל</t>
  </si>
  <si>
    <t>פרטי איש הקשר שמונה ע"י החברה לעניין יישום הצו</t>
  </si>
  <si>
    <t>לא דווחו פליטות גזי חממה מקררים למיזוג ו/או קירור היות ומילוי הגז אינו מתבצע בשטח התפעול של הארגון וגם אין באפשרות החברה לקבל את הנתונים מהספק</t>
  </si>
  <si>
    <t>X</t>
  </si>
  <si>
    <t>V</t>
  </si>
  <si>
    <t>אנא סמנו X או V</t>
  </si>
  <si>
    <t>Biodiesel (20% blend)</t>
  </si>
  <si>
    <t>Biodiesel (20% Bio-blend)</t>
  </si>
  <si>
    <t>גרסה 5.0 יוני 2018</t>
  </si>
  <si>
    <t>הסעות</t>
  </si>
  <si>
    <t>יערית פנחסוב</t>
  </si>
  <si>
    <t>רכזת בטיחות ואחזקה</t>
  </si>
  <si>
    <t>controlm@maya-tour.co.il</t>
  </si>
  <si>
    <t>יוני בוטא</t>
  </si>
  <si>
    <t>סמנכ"ל בטיחות ואחזקה</t>
  </si>
  <si>
    <t>yoni@maya-tour.co.il</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</si>
</sst>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3" formatCode="_ * #,##0.00_ ;_ * \-#,##0.00_ ;_ * &quot;-&quot;??_ ;_ @_ "/>
    <numFmt numFmtId="164" formatCode="0.0"/>
    <numFmt numFmtId="165" formatCode="0.0%"/>
    <numFmt numFmtId="166" formatCode="_ * #,##0_ ;_ * \-#,##0_ ;_ * &quot;-&quot;??_ ;_ @_ "/>
    <numFmt numFmtId="167" formatCode="#,##0.000"/>
    <numFmt numFmtId="168" formatCode="0.000"/>
    <numFmt numFmtId="169" formatCode="0.0000"/>
    <numFmt numFmtId="170" formatCode="#,##0_ ;\-#,##0\ "/>
    <numFmt numFmtId="171" formatCode="#,##0.0"/>
    <numFmt numFmtId="172" formatCode="#,##0.00_ ;\-#,##0.00\ "/>
    <numFmt numFmtId="173" formatCode="#,##0.00000000"/>
    <numFmt numFmtId="174" formatCode="#,##0.0_ ;\-#,##0.0\ "/>
    <numFmt numFmtId="175" formatCode="#,##0.0000_ ;\-#,##0.0000\ "/>
  </numFmts>
  <fonts count="103">
    <font>
      <sz val="11"/>
      <color theme="1"/>
      <name val="Calibri"/>
      <family val="2"/>
      <charset val="177"/>
    </font>
    <font>
      <sz val="12"/>
      <color indexed="8"/>
      <name val="Arial"/>
      <family val="2"/>
    </font>
    <font>
      <b/>
      <sz val="12"/>
      <color indexed="8"/>
      <name val="Arial"/>
      <family val="2"/>
      <charset val="177"/>
    </font>
    <font>
      <b/>
      <sz val="14"/>
      <color indexed="9"/>
      <name val="Lucida Sans Unicode"/>
      <family val="2"/>
    </font>
    <font>
      <b/>
      <sz val="10"/>
      <name val="Arial"/>
      <family val="2"/>
    </font>
    <font>
      <vertAlign val="subscript"/>
      <sz val="12"/>
      <color indexed="8"/>
      <name val="Arial"/>
      <family val="2"/>
    </font>
    <font>
      <vertAlign val="superscript"/>
      <sz val="12"/>
      <color indexed="8"/>
      <name val="Arial"/>
      <family val="2"/>
    </font>
    <font>
      <sz val="10"/>
      <name val="Arial"/>
      <family val="2"/>
    </font>
    <font>
      <sz val="11"/>
      <color indexed="8"/>
      <name val="Calibri"/>
      <family val="2"/>
      <charset val="177"/>
    </font>
    <font>
      <sz val="11"/>
      <color indexed="9"/>
      <name val="Calibri"/>
      <family val="2"/>
      <charset val="177"/>
    </font>
    <font>
      <sz val="12"/>
      <color indexed="8"/>
      <name val="Calibri"/>
      <family val="2"/>
      <charset val="177"/>
    </font>
    <font>
      <b/>
      <sz val="12"/>
      <color indexed="8"/>
      <name val="Calibri"/>
      <family val="2"/>
    </font>
    <font>
      <b/>
      <sz val="11"/>
      <color indexed="8"/>
      <name val="Calibri"/>
      <family val="2"/>
    </font>
    <font>
      <sz val="12"/>
      <color indexed="8"/>
      <name val="Calibri"/>
      <family val="2"/>
    </font>
    <font>
      <sz val="11"/>
      <color indexed="8"/>
      <name val="Calibri"/>
      <family val="2"/>
    </font>
    <font>
      <sz val="12"/>
      <name val="Calibri"/>
      <family val="2"/>
      <charset val="177"/>
    </font>
    <font>
      <sz val="11"/>
      <name val="Calibri"/>
      <family val="2"/>
      <charset val="177"/>
    </font>
    <font>
      <b/>
      <sz val="12"/>
      <name val="Calibri"/>
      <family val="2"/>
    </font>
    <font>
      <sz val="12"/>
      <color indexed="8"/>
      <name val="David"/>
      <family val="2"/>
      <charset val="177"/>
    </font>
    <font>
      <sz val="16"/>
      <color indexed="9"/>
      <name val="Calibri"/>
      <family val="2"/>
      <charset val="177"/>
    </font>
    <font>
      <b/>
      <sz val="26"/>
      <color indexed="9"/>
      <name val="Calibri"/>
      <family val="2"/>
    </font>
    <font>
      <sz val="12"/>
      <color indexed="57"/>
      <name val="Calibri"/>
      <family val="2"/>
      <charset val="177"/>
    </font>
    <font>
      <sz val="14"/>
      <color indexed="8"/>
      <name val="Calibri"/>
      <family val="2"/>
      <charset val="177"/>
    </font>
    <font>
      <sz val="10"/>
      <color indexed="8"/>
      <name val="Arial"/>
      <family val="2"/>
    </font>
    <font>
      <b/>
      <sz val="12"/>
      <color indexed="9"/>
      <name val="Calibri"/>
      <family val="2"/>
    </font>
    <font>
      <sz val="14"/>
      <color indexed="9"/>
      <name val="Calibri"/>
      <family val="2"/>
      <charset val="177"/>
    </font>
    <font>
      <b/>
      <sz val="24"/>
      <color indexed="9"/>
      <name val="Calibri"/>
      <family val="2"/>
    </font>
    <font>
      <u/>
      <sz val="11"/>
      <color indexed="9"/>
      <name val="Arial"/>
      <family val="2"/>
      <charset val="177"/>
    </font>
    <font>
      <b/>
      <sz val="10"/>
      <color indexed="8"/>
      <name val="Calibri"/>
      <family val="2"/>
    </font>
    <font>
      <b/>
      <sz val="25"/>
      <color indexed="9"/>
      <name val="Calibri"/>
      <family val="2"/>
    </font>
    <font>
      <b/>
      <i/>
      <sz val="12"/>
      <color indexed="8"/>
      <name val="Calibri"/>
      <family val="2"/>
    </font>
    <font>
      <sz val="11"/>
      <color indexed="10"/>
      <name val="Calibri"/>
      <family val="2"/>
      <charset val="177"/>
    </font>
    <font>
      <sz val="9"/>
      <color indexed="81"/>
      <name val="Tahoma"/>
      <family val="2"/>
    </font>
    <font>
      <b/>
      <sz val="9"/>
      <color indexed="81"/>
      <name val="Tahoma"/>
      <family val="2"/>
    </font>
    <font>
      <sz val="8"/>
      <name val="Calibri"/>
      <family val="2"/>
      <charset val="177"/>
    </font>
    <font>
      <b/>
      <sz val="10"/>
      <color indexed="8"/>
      <name val="Calibri"/>
      <family val="2"/>
      <charset val="177"/>
    </font>
    <font>
      <b/>
      <sz val="10"/>
      <name val="Arial"/>
      <family val="2"/>
      <charset val="177"/>
    </font>
    <font>
      <b/>
      <sz val="10"/>
      <color indexed="8"/>
      <name val="Arial"/>
      <family val="2"/>
    </font>
    <font>
      <sz val="10"/>
      <name val="Arial"/>
      <family val="2"/>
    </font>
    <font>
      <sz val="10"/>
      <color indexed="8"/>
      <name val="Calibri"/>
      <family val="2"/>
    </font>
    <font>
      <u/>
      <sz val="10"/>
      <color indexed="12"/>
      <name val="Arial"/>
      <family val="2"/>
    </font>
    <font>
      <sz val="11"/>
      <color theme="1"/>
      <name val="Calibri"/>
      <family val="2"/>
      <charset val="177"/>
    </font>
    <font>
      <u/>
      <sz val="11"/>
      <color theme="10"/>
      <name val="Arial"/>
      <family val="2"/>
      <charset val="177"/>
    </font>
    <font>
      <sz val="11"/>
      <color rgb="FFFF0000"/>
      <name val="Calibri"/>
      <family val="2"/>
      <charset val="177"/>
    </font>
    <font>
      <sz val="10"/>
      <color theme="1"/>
      <name val="Calibri"/>
      <family val="2"/>
      <charset val="177"/>
    </font>
    <font>
      <sz val="11"/>
      <color theme="0"/>
      <name val="Calibri"/>
      <family val="2"/>
      <charset val="177"/>
    </font>
    <font>
      <sz val="12"/>
      <color theme="0"/>
      <name val="Calibri"/>
      <family val="2"/>
      <charset val="177"/>
    </font>
    <font>
      <b/>
      <sz val="11"/>
      <color theme="1"/>
      <name val="Calibri"/>
      <family val="2"/>
    </font>
    <font>
      <sz val="10"/>
      <color theme="0"/>
      <name val="Arial"/>
      <family val="2"/>
    </font>
    <font>
      <sz val="12"/>
      <color theme="1"/>
      <name val="Calibri"/>
      <family val="2"/>
      <charset val="177"/>
    </font>
    <font>
      <sz val="11"/>
      <color theme="1"/>
      <name val="Arial"/>
      <family val="2"/>
    </font>
    <font>
      <sz val="12"/>
      <color theme="1"/>
      <name val="Arial"/>
      <family val="2"/>
    </font>
    <font>
      <sz val="11"/>
      <color theme="1" tint="0.14999847407452621"/>
      <name val="Calibri"/>
      <family val="2"/>
      <charset val="177"/>
    </font>
    <font>
      <b/>
      <sz val="12"/>
      <color theme="1"/>
      <name val="Arial"/>
      <family val="2"/>
    </font>
    <font>
      <sz val="10"/>
      <color rgb="FF000000"/>
      <name val="Arial"/>
      <family val="2"/>
    </font>
    <font>
      <vertAlign val="subscript"/>
      <sz val="10"/>
      <color rgb="FF000000"/>
      <name val="Arial"/>
      <family val="2"/>
    </font>
    <font>
      <sz val="11"/>
      <color rgb="FFFF0000"/>
      <name val="Arial"/>
      <family val="2"/>
      <charset val="177"/>
      <scheme val="minor"/>
    </font>
    <font>
      <sz val="11"/>
      <color theme="0"/>
      <name val="Arial"/>
      <family val="2"/>
      <charset val="177"/>
      <scheme val="minor"/>
    </font>
    <font>
      <sz val="10"/>
      <color rgb="FFFF0000"/>
      <name val="Arial"/>
      <family val="2"/>
    </font>
    <font>
      <b/>
      <sz val="10"/>
      <color rgb="FFFF0000"/>
      <name val="Arial"/>
      <family val="2"/>
    </font>
    <font>
      <sz val="10"/>
      <color rgb="FFFF0000"/>
      <name val="Times New Roman"/>
      <family val="1"/>
    </font>
    <font>
      <vertAlign val="superscript"/>
      <sz val="10"/>
      <color rgb="FFFF0000"/>
      <name val="David"/>
      <family val="2"/>
      <charset val="177"/>
    </font>
    <font>
      <b/>
      <sz val="11"/>
      <color theme="0"/>
      <name val="Arial"/>
      <family val="2"/>
    </font>
    <font>
      <sz val="11"/>
      <color theme="0"/>
      <name val="Arial"/>
      <family val="2"/>
    </font>
    <font>
      <sz val="11"/>
      <name val="Arial"/>
      <family val="2"/>
    </font>
    <font>
      <b/>
      <sz val="11"/>
      <name val="Arial"/>
      <family val="2"/>
    </font>
    <font>
      <sz val="11"/>
      <color rgb="FFFF0000"/>
      <name val="Arial"/>
      <family val="2"/>
      <scheme val="minor"/>
    </font>
    <font>
      <sz val="10"/>
      <color indexed="9"/>
      <name val="Arial"/>
      <family val="2"/>
    </font>
    <font>
      <b/>
      <sz val="11"/>
      <color indexed="9"/>
      <name val="Arial"/>
      <family val="2"/>
    </font>
    <font>
      <sz val="11"/>
      <color indexed="9"/>
      <name val="Arial"/>
      <family val="2"/>
    </font>
    <font>
      <sz val="11"/>
      <name val="Arial"/>
      <family val="2"/>
      <scheme val="minor"/>
    </font>
    <font>
      <sz val="12"/>
      <color indexed="9"/>
      <name val="Arial"/>
      <family val="2"/>
      <charset val="177"/>
    </font>
    <font>
      <sz val="12"/>
      <color indexed="8"/>
      <name val="Arial"/>
      <family val="2"/>
      <charset val="177"/>
    </font>
    <font>
      <sz val="11"/>
      <name val="Arial"/>
      <family val="2"/>
      <charset val="177"/>
      <scheme val="minor"/>
    </font>
    <font>
      <sz val="12"/>
      <name val="Arial"/>
      <family val="2"/>
    </font>
    <font>
      <u/>
      <sz val="12"/>
      <name val="Arial"/>
      <family val="2"/>
    </font>
    <font>
      <sz val="11"/>
      <name val="Calibri"/>
      <family val="2"/>
    </font>
    <font>
      <vertAlign val="superscript"/>
      <sz val="10"/>
      <color theme="0"/>
      <name val="David"/>
      <family val="2"/>
      <charset val="177"/>
    </font>
    <font>
      <b/>
      <sz val="11"/>
      <name val="Calibri"/>
      <family val="2"/>
      <charset val="177"/>
    </font>
    <font>
      <vertAlign val="subscript"/>
      <sz val="10"/>
      <name val="Arial"/>
      <family val="2"/>
    </font>
    <font>
      <sz val="14"/>
      <name val="Arial"/>
      <family val="2"/>
    </font>
    <font>
      <b/>
      <sz val="18"/>
      <color theme="1"/>
      <name val="Arial"/>
      <family val="2"/>
    </font>
    <font>
      <b/>
      <u/>
      <sz val="12"/>
      <color theme="1"/>
      <name val="Arial"/>
      <family val="2"/>
    </font>
    <font>
      <u/>
      <sz val="12"/>
      <color indexed="12"/>
      <name val="Arial"/>
      <family val="2"/>
    </font>
    <font>
      <sz val="12"/>
      <color rgb="FFFF0000"/>
      <name val="Arial"/>
      <family val="2"/>
      <charset val="177"/>
      <scheme val="minor"/>
    </font>
    <font>
      <b/>
      <sz val="14"/>
      <color theme="1"/>
      <name val="Calibri"/>
      <family val="2"/>
    </font>
    <font>
      <b/>
      <vertAlign val="subscript"/>
      <sz val="10"/>
      <name val="Arial"/>
      <family val="2"/>
    </font>
    <font>
      <sz val="18"/>
      <color theme="0"/>
      <name val="Calibri"/>
      <family val="2"/>
      <charset val="177"/>
    </font>
    <font>
      <b/>
      <sz val="12"/>
      <color theme="0"/>
      <name val="Calibri"/>
      <family val="2"/>
    </font>
    <font>
      <sz val="11"/>
      <color rgb="FFFF0000"/>
      <name val="Calibri"/>
      <family val="2"/>
    </font>
    <font>
      <sz val="12"/>
      <name val="Arial"/>
      <family val="2"/>
      <charset val="177"/>
    </font>
    <font>
      <b/>
      <sz val="26"/>
      <name val="Calibri"/>
      <family val="2"/>
    </font>
    <font>
      <sz val="14"/>
      <name val="Calibri"/>
      <family val="2"/>
      <charset val="177"/>
    </font>
    <font>
      <sz val="12"/>
      <name val="Arial"/>
      <family val="2"/>
      <charset val="177"/>
      <scheme val="minor"/>
    </font>
    <font>
      <b/>
      <sz val="12"/>
      <name val="Arial"/>
      <family val="2"/>
    </font>
    <font>
      <b/>
      <sz val="12"/>
      <color indexed="8"/>
      <name val="Arial"/>
      <family val="2"/>
    </font>
    <font>
      <strike/>
      <sz val="12"/>
      <name val="Arial"/>
      <family val="2"/>
    </font>
    <font>
      <b/>
      <sz val="12"/>
      <color theme="5"/>
      <name val="Calibri"/>
      <family val="2"/>
    </font>
    <font>
      <sz val="12"/>
      <name val="Calibri"/>
      <family val="2"/>
    </font>
    <font>
      <strike/>
      <sz val="12"/>
      <name val="Calibri"/>
      <family val="2"/>
      <charset val="177"/>
    </font>
    <font>
      <b/>
      <u/>
      <sz val="12"/>
      <color indexed="8"/>
      <name val="Calibri"/>
      <family val="2"/>
    </font>
    <font>
      <sz val="10"/>
      <color indexed="8"/>
      <name val="Calibri"/>
      <family val="2"/>
      <charset val="177"/>
    </font>
    <font>
      <sz val="14"/>
      <color theme="0"/>
      <name val="Calibri"/>
      <family val="2"/>
      <charset val="177"/>
    </font>
  </fonts>
  <fills count="27">
    <fill>
      <patternFill patternType="none"/>
    </fill>
    <fill>
      <patternFill patternType="gray125"/>
    </fill>
    <fill>
      <patternFill patternType="solid">
        <fgColor indexed="43"/>
        <bgColor indexed="64"/>
      </patternFill>
    </fill>
    <fill>
      <patternFill patternType="solid">
        <fgColor indexed="18"/>
        <bgColor indexed="64"/>
      </patternFill>
    </fill>
    <fill>
      <patternFill patternType="solid">
        <fgColor indexed="9"/>
        <bgColor indexed="64"/>
      </patternFill>
    </fill>
    <fill>
      <patternFill patternType="solid">
        <fgColor indexed="11"/>
        <bgColor indexed="64"/>
      </patternFill>
    </fill>
    <fill>
      <patternFill patternType="solid">
        <fgColor indexed="42"/>
        <bgColor indexed="64"/>
      </patternFill>
    </fill>
    <fill>
      <patternFill patternType="solid">
        <fgColor indexed="57"/>
        <bgColor indexed="64"/>
      </patternFill>
    </fill>
    <fill>
      <patternFill patternType="solid">
        <fgColor indexed="26"/>
        <bgColor indexed="64"/>
      </patternFill>
    </fill>
    <fill>
      <patternFill patternType="solid">
        <fgColor indexed="44"/>
        <bgColor indexed="64"/>
      </patternFill>
    </fill>
    <fill>
      <patternFill patternType="solid">
        <fgColor indexed="27"/>
        <bgColor indexed="64"/>
      </patternFill>
    </fill>
    <fill>
      <patternFill patternType="solid">
        <fgColor rgb="FFFFFFCC"/>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4" tint="0.79998168889431442"/>
        <bgColor indexed="64"/>
      </patternFill>
    </fill>
    <fill>
      <patternFill patternType="solid">
        <fgColor indexed="8"/>
        <bgColor indexed="64"/>
      </patternFill>
    </fill>
    <fill>
      <patternFill patternType="solid">
        <fgColor indexed="55"/>
        <bgColor indexed="64"/>
      </patternFill>
    </fill>
    <fill>
      <patternFill patternType="solid">
        <fgColor indexed="46"/>
        <bgColor indexed="64"/>
      </patternFill>
    </fill>
    <fill>
      <patternFill patternType="solid">
        <fgColor rgb="FFFFFF99"/>
        <bgColor indexed="64"/>
      </patternFill>
    </fill>
    <fill>
      <patternFill patternType="solid">
        <fgColor rgb="FFFFFF00"/>
        <bgColor indexed="64"/>
      </patternFill>
    </fill>
    <fill>
      <patternFill patternType="solid">
        <fgColor rgb="FF00B050"/>
        <bgColor indexed="64"/>
      </patternFill>
    </fill>
    <fill>
      <patternFill patternType="solid">
        <fgColor theme="6" tint="-0.249977111117893"/>
        <bgColor indexed="64"/>
      </patternFill>
    </fill>
    <fill>
      <patternFill patternType="solid">
        <fgColor rgb="FFA8FEA4"/>
        <bgColor indexed="64"/>
      </patternFill>
    </fill>
  </fills>
  <borders count="163">
    <border>
      <left/>
      <right/>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ck">
        <color indexed="10"/>
      </right>
      <top style="thin">
        <color indexed="64"/>
      </top>
      <bottom/>
      <diagonal/>
    </border>
    <border>
      <left style="thin">
        <color indexed="9"/>
      </left>
      <right style="thin">
        <color indexed="9"/>
      </right>
      <top style="thin">
        <color indexed="9"/>
      </top>
      <bottom style="thin">
        <color indexed="9"/>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right style="thick">
        <color indexed="10"/>
      </right>
      <top/>
      <bottom style="thin">
        <color indexed="64"/>
      </bottom>
      <diagonal/>
    </border>
    <border>
      <left/>
      <right style="thick">
        <color indexed="10"/>
      </right>
      <top/>
      <bottom/>
      <diagonal/>
    </border>
    <border>
      <left/>
      <right style="thick">
        <color indexed="10"/>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thin">
        <color indexed="64"/>
      </top>
      <bottom style="thin">
        <color indexed="64"/>
      </bottom>
      <diagonal/>
    </border>
    <border>
      <left style="thick">
        <color indexed="10"/>
      </left>
      <right/>
      <top/>
      <bottom/>
      <diagonal/>
    </border>
    <border>
      <left style="thick">
        <color indexed="10"/>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ck">
        <color indexed="10"/>
      </top>
      <bottom style="thick">
        <color indexed="10"/>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ck">
        <color indexed="10"/>
      </left>
      <right/>
      <top style="thick">
        <color indexed="10"/>
      </top>
      <bottom style="thick">
        <color indexed="10"/>
      </bottom>
      <diagonal/>
    </border>
    <border>
      <left/>
      <right style="thick">
        <color indexed="10"/>
      </right>
      <top style="thick">
        <color indexed="10"/>
      </top>
      <bottom style="thick">
        <color indexed="10"/>
      </bottom>
      <diagonal/>
    </border>
    <border>
      <left style="thin">
        <color indexed="64"/>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medium">
        <color indexed="64"/>
      </right>
      <top/>
      <bottom/>
      <diagonal/>
    </border>
    <border>
      <left style="medium">
        <color indexed="64"/>
      </left>
      <right/>
      <top/>
      <bottom/>
      <diagonal/>
    </border>
    <border>
      <left/>
      <right/>
      <top style="hair">
        <color indexed="64"/>
      </top>
      <bottom/>
      <diagonal/>
    </border>
    <border>
      <left/>
      <right style="thin">
        <color indexed="64"/>
      </right>
      <top style="hair">
        <color indexed="64"/>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style="medium">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top style="dashed">
        <color indexed="64"/>
      </top>
      <bottom style="dashed">
        <color indexed="64"/>
      </bottom>
      <diagonal/>
    </border>
    <border>
      <left/>
      <right/>
      <top style="dashed">
        <color indexed="64"/>
      </top>
      <bottom style="medium">
        <color indexed="64"/>
      </bottom>
      <diagonal/>
    </border>
    <border>
      <left style="medium">
        <color indexed="64"/>
      </left>
      <right/>
      <top style="dashed">
        <color indexed="64"/>
      </top>
      <bottom style="medium">
        <color indexed="64"/>
      </bottom>
      <diagonal/>
    </border>
    <border>
      <left style="thick">
        <color indexed="10"/>
      </left>
      <right/>
      <top style="thick">
        <color indexed="10"/>
      </top>
      <bottom style="thin">
        <color indexed="64"/>
      </bottom>
      <diagonal/>
    </border>
    <border>
      <left/>
      <right style="thick">
        <color indexed="10"/>
      </right>
      <top style="thick">
        <color indexed="10"/>
      </top>
      <bottom style="thin">
        <color indexed="64"/>
      </bottom>
      <diagonal/>
    </border>
    <border>
      <left style="thick">
        <color indexed="10"/>
      </left>
      <right/>
      <top style="thin">
        <color indexed="64"/>
      </top>
      <bottom/>
      <diagonal/>
    </border>
    <border>
      <left style="medium">
        <color indexed="57"/>
      </left>
      <right/>
      <top style="medium">
        <color indexed="57"/>
      </top>
      <bottom style="medium">
        <color indexed="57"/>
      </bottom>
      <diagonal/>
    </border>
    <border>
      <left style="thick">
        <color indexed="10"/>
      </left>
      <right/>
      <top/>
      <bottom style="thick">
        <color indexed="10"/>
      </bottom>
      <diagonal/>
    </border>
    <border>
      <left/>
      <right style="thick">
        <color indexed="10"/>
      </right>
      <top/>
      <bottom style="thick">
        <color indexed="10"/>
      </bottom>
      <diagonal/>
    </border>
    <border>
      <left style="thick">
        <color indexed="10"/>
      </left>
      <right/>
      <top style="thin">
        <color indexed="64"/>
      </top>
      <bottom style="thin">
        <color indexed="64"/>
      </bottom>
      <diagonal/>
    </border>
    <border>
      <left style="thin">
        <color indexed="64"/>
      </left>
      <right/>
      <top/>
      <bottom style="thick">
        <color indexed="10"/>
      </bottom>
      <diagonal/>
    </border>
    <border>
      <left/>
      <right style="thin">
        <color indexed="64"/>
      </right>
      <top/>
      <bottom style="thick">
        <color indexed="10"/>
      </bottom>
      <diagonal/>
    </border>
    <border>
      <left/>
      <right/>
      <top/>
      <bottom style="thick">
        <color indexed="10"/>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right style="thin">
        <color theme="1"/>
      </right>
      <top/>
      <bottom/>
      <diagonal/>
    </border>
    <border>
      <left/>
      <right style="thin">
        <color theme="1"/>
      </right>
      <top/>
      <bottom style="thin">
        <color theme="1"/>
      </bottom>
      <diagonal/>
    </border>
    <border>
      <left style="thin">
        <color theme="1"/>
      </left>
      <right/>
      <top style="thin">
        <color theme="1"/>
      </top>
      <bottom style="hair">
        <color theme="1"/>
      </bottom>
      <diagonal/>
    </border>
    <border>
      <left/>
      <right/>
      <top style="thin">
        <color theme="1"/>
      </top>
      <bottom style="hair">
        <color theme="1"/>
      </bottom>
      <diagonal/>
    </border>
    <border>
      <left/>
      <right style="thin">
        <color theme="1"/>
      </right>
      <top style="thin">
        <color theme="1"/>
      </top>
      <bottom style="hair">
        <color theme="1"/>
      </bottom>
      <diagonal/>
    </border>
    <border>
      <left style="thin">
        <color theme="1"/>
      </left>
      <right/>
      <top style="hair">
        <color theme="1"/>
      </top>
      <bottom style="hair">
        <color theme="1"/>
      </bottom>
      <diagonal/>
    </border>
    <border>
      <left/>
      <right/>
      <top style="hair">
        <color theme="1"/>
      </top>
      <bottom style="hair">
        <color theme="1"/>
      </bottom>
      <diagonal/>
    </border>
    <border>
      <left/>
      <right style="thin">
        <color theme="1"/>
      </right>
      <top style="hair">
        <color theme="1"/>
      </top>
      <bottom style="hair">
        <color theme="1"/>
      </bottom>
      <diagonal/>
    </border>
    <border>
      <left style="thin">
        <color theme="1"/>
      </left>
      <right/>
      <top style="hair">
        <color theme="1"/>
      </top>
      <bottom style="thin">
        <color theme="1"/>
      </bottom>
      <diagonal/>
    </border>
    <border>
      <left/>
      <right/>
      <top style="hair">
        <color theme="1"/>
      </top>
      <bottom style="thin">
        <color theme="1"/>
      </bottom>
      <diagonal/>
    </border>
    <border>
      <left/>
      <right style="thin">
        <color theme="1"/>
      </right>
      <top style="hair">
        <color theme="1"/>
      </top>
      <bottom style="thin">
        <color theme="1"/>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indexed="9"/>
      </left>
      <right style="thin">
        <color indexed="9"/>
      </right>
      <top style="thin">
        <color indexed="9"/>
      </top>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style="thin">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right/>
      <top style="dashed">
        <color indexed="64"/>
      </top>
      <bottom style="hair">
        <color indexed="64"/>
      </bottom>
      <diagonal/>
    </border>
    <border>
      <left style="thin">
        <color indexed="64"/>
      </left>
      <right/>
      <top style="hair">
        <color indexed="64"/>
      </top>
      <bottom style="dashed">
        <color indexed="64"/>
      </bottom>
      <diagonal/>
    </border>
    <border>
      <left/>
      <right/>
      <top style="hair">
        <color indexed="64"/>
      </top>
      <bottom style="dashed">
        <color indexed="64"/>
      </bottom>
      <diagonal/>
    </border>
    <border>
      <left style="dashed">
        <color indexed="64"/>
      </left>
      <right/>
      <top/>
      <bottom style="dashed">
        <color indexed="64"/>
      </bottom>
      <diagonal/>
    </border>
    <border>
      <left style="dashed">
        <color indexed="64"/>
      </left>
      <right/>
      <top style="dashed">
        <color indexed="64"/>
      </top>
      <bottom style="hair">
        <color indexed="64"/>
      </bottom>
      <diagonal/>
    </border>
    <border>
      <left style="thick">
        <color indexed="10"/>
      </left>
      <right/>
      <top style="thick">
        <color indexed="10"/>
      </top>
      <bottom/>
      <diagonal/>
    </border>
    <border>
      <left/>
      <right style="thick">
        <color indexed="10"/>
      </right>
      <top style="thick">
        <color indexed="10"/>
      </top>
      <bottom/>
      <diagonal/>
    </border>
    <border>
      <left/>
      <right/>
      <top/>
      <bottom style="medium">
        <color indexed="10"/>
      </bottom>
      <diagonal/>
    </border>
    <border>
      <left/>
      <right style="medium">
        <color indexed="10"/>
      </right>
      <top style="thin">
        <color indexed="64"/>
      </top>
      <bottom style="thin">
        <color indexed="64"/>
      </bottom>
      <diagonal/>
    </border>
    <border>
      <left style="medium">
        <color indexed="10"/>
      </left>
      <right/>
      <top style="medium">
        <color indexed="10"/>
      </top>
      <bottom style="medium">
        <color indexed="10"/>
      </bottom>
      <diagonal/>
    </border>
    <border>
      <left/>
      <right style="medium">
        <color indexed="10"/>
      </right>
      <top style="medium">
        <color indexed="10"/>
      </top>
      <bottom style="medium">
        <color indexed="10"/>
      </bottom>
      <diagonal/>
    </border>
    <border>
      <left/>
      <right style="thin">
        <color indexed="64"/>
      </right>
      <top/>
      <bottom style="hair">
        <color indexed="64"/>
      </bottom>
      <diagonal/>
    </border>
    <border>
      <left style="thin">
        <color indexed="64"/>
      </left>
      <right/>
      <top style="hair">
        <color indexed="64"/>
      </top>
      <bottom/>
      <diagonal/>
    </border>
    <border>
      <left style="medium">
        <color rgb="FFFF0000"/>
      </left>
      <right style="medium">
        <color rgb="FFFF0000"/>
      </right>
      <top style="medium">
        <color rgb="FFFF0000"/>
      </top>
      <bottom style="medium">
        <color rgb="FFFF0000"/>
      </bottom>
      <diagonal/>
    </border>
    <border>
      <left/>
      <right style="medium">
        <color indexed="64"/>
      </right>
      <top style="dashed">
        <color indexed="64"/>
      </top>
      <bottom style="dashed">
        <color indexed="64"/>
      </bottom>
      <diagonal/>
    </border>
    <border>
      <left style="thin">
        <color indexed="9"/>
      </left>
      <right/>
      <top/>
      <bottom style="thin">
        <color indexed="64"/>
      </bottom>
      <diagonal/>
    </border>
    <border>
      <left style="thin">
        <color indexed="64"/>
      </left>
      <right style="thin">
        <color indexed="9"/>
      </right>
      <top/>
      <bottom/>
      <diagonal/>
    </border>
    <border>
      <left style="thin">
        <color indexed="64"/>
      </left>
      <right style="thin">
        <color indexed="9"/>
      </right>
      <top/>
      <bottom style="thin">
        <color indexed="64"/>
      </bottom>
      <diagonal/>
    </border>
    <border>
      <left style="thin">
        <color indexed="64"/>
      </left>
      <right style="medium">
        <color rgb="FFFF0000"/>
      </right>
      <top style="thin">
        <color indexed="64"/>
      </top>
      <bottom/>
      <diagonal/>
    </border>
    <border>
      <left style="thin">
        <color indexed="64"/>
      </left>
      <right style="medium">
        <color rgb="FFFF0000"/>
      </right>
      <top/>
      <bottom/>
      <diagonal/>
    </border>
    <border>
      <left style="thin">
        <color indexed="64"/>
      </left>
      <right style="medium">
        <color rgb="FFFF0000"/>
      </right>
      <top/>
      <bottom style="thin">
        <color indexed="64"/>
      </bottom>
      <diagonal/>
    </border>
    <border>
      <left style="thin">
        <color indexed="64"/>
      </left>
      <right style="double">
        <color indexed="64"/>
      </right>
      <top/>
      <bottom/>
      <diagonal/>
    </border>
    <border>
      <left style="thin">
        <color indexed="64"/>
      </left>
      <right style="double">
        <color indexed="64"/>
      </right>
      <top style="thin">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medium">
        <color indexed="64"/>
      </bottom>
      <diagonal/>
    </border>
    <border>
      <left style="medium">
        <color indexed="64"/>
      </left>
      <right/>
      <top style="thin">
        <color indexed="64"/>
      </top>
      <bottom style="dashed">
        <color indexed="64"/>
      </bottom>
      <diagonal/>
    </border>
    <border>
      <left style="medium">
        <color indexed="64"/>
      </left>
      <right style="dashed">
        <color indexed="64"/>
      </right>
      <top/>
      <bottom style="dashed">
        <color indexed="64"/>
      </bottom>
      <diagonal/>
    </border>
    <border>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medium">
        <color indexed="64"/>
      </right>
      <top/>
      <bottom style="dashed">
        <color indexed="64"/>
      </bottom>
      <diagonal/>
    </border>
    <border>
      <left style="medium">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medium">
        <color indexed="64"/>
      </right>
      <top style="dashed">
        <color indexed="64"/>
      </top>
      <bottom style="dashed">
        <color indexed="64"/>
      </bottom>
      <diagonal/>
    </border>
    <border>
      <left style="medium">
        <color indexed="64"/>
      </left>
      <right style="dashed">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style="dashed">
        <color indexed="64"/>
      </left>
      <right style="medium">
        <color indexed="64"/>
      </right>
      <top style="dashed">
        <color indexed="64"/>
      </top>
      <bottom style="medium">
        <color indexed="64"/>
      </bottom>
      <diagonal/>
    </border>
    <border>
      <left style="dashed">
        <color indexed="64"/>
      </left>
      <right/>
      <top style="dashed">
        <color indexed="64"/>
      </top>
      <bottom style="dashed">
        <color indexed="64"/>
      </bottom>
      <diagonal/>
    </border>
    <border>
      <left style="thick">
        <color indexed="10"/>
      </left>
      <right style="thin">
        <color indexed="64"/>
      </right>
      <top/>
      <bottom style="thin">
        <color indexed="64"/>
      </bottom>
      <diagonal/>
    </border>
    <border>
      <left style="thick">
        <color indexed="10"/>
      </left>
      <right style="thin">
        <color indexed="64"/>
      </right>
      <top style="thin">
        <color indexed="64"/>
      </top>
      <bottom style="thin">
        <color indexed="64"/>
      </bottom>
      <diagonal/>
    </border>
    <border>
      <left/>
      <right style="thin">
        <color indexed="64"/>
      </right>
      <top style="dotted">
        <color indexed="64"/>
      </top>
      <bottom/>
      <diagonal/>
    </border>
    <border>
      <left style="medium">
        <color indexed="64"/>
      </left>
      <right/>
      <top/>
      <bottom style="dashed">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thin">
        <color rgb="FFFF0000"/>
      </left>
      <right style="thin">
        <color rgb="FFFF0000"/>
      </right>
      <top style="thin">
        <color rgb="FFFF0000"/>
      </top>
      <bottom/>
      <diagonal/>
    </border>
    <border>
      <left style="thin">
        <color rgb="FFFF0000"/>
      </left>
      <right style="thin">
        <color rgb="FFFF0000"/>
      </right>
      <top/>
      <bottom style="thin">
        <color rgb="FFFF0000"/>
      </bottom>
      <diagonal/>
    </border>
    <border>
      <left style="thin">
        <color indexed="64"/>
      </left>
      <right style="thin">
        <color indexed="64"/>
      </right>
      <top/>
      <bottom style="thin">
        <color theme="1"/>
      </bottom>
      <diagonal/>
    </border>
  </borders>
  <cellStyleXfs count="10">
    <xf numFmtId="0" fontId="0" fillId="0" borderId="0"/>
    <xf numFmtId="43" fontId="8" fillId="0" borderId="0" applyFont="0" applyFill="0" applyBorder="0" applyAlignment="0" applyProtection="0"/>
    <xf numFmtId="43" fontId="7" fillId="0" borderId="0" applyFont="0" applyFill="0" applyBorder="0" applyAlignment="0" applyProtection="0"/>
    <xf numFmtId="0" fontId="4" fillId="2" borderId="1" applyBorder="0">
      <alignment vertical="top"/>
    </xf>
    <xf numFmtId="0" fontId="42"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7" fillId="0" borderId="0"/>
    <xf numFmtId="0" fontId="38" fillId="0" borderId="0"/>
    <xf numFmtId="9" fontId="8" fillId="0" borderId="0" applyFont="0" applyFill="0" applyBorder="0" applyAlignment="0" applyProtection="0"/>
    <xf numFmtId="0" fontId="3" fillId="3" borderId="0">
      <alignment horizontal="left" vertical="center" indent="1"/>
    </xf>
  </cellStyleXfs>
  <cellXfs count="1103">
    <xf numFmtId="0" fontId="0" fillId="0" borderId="0" xfId="0"/>
    <xf numFmtId="0" fontId="0" fillId="4" borderId="2" xfId="0" applyFont="1" applyFill="1" applyBorder="1"/>
    <xf numFmtId="0" fontId="0" fillId="4" borderId="0" xfId="0" applyFont="1" applyFill="1" applyBorder="1"/>
    <xf numFmtId="0" fontId="0" fillId="4" borderId="3" xfId="0" applyFont="1" applyFill="1" applyBorder="1"/>
    <xf numFmtId="0" fontId="11" fillId="5" borderId="4" xfId="0" applyFont="1" applyFill="1" applyBorder="1"/>
    <xf numFmtId="0" fontId="12" fillId="5" borderId="5" xfId="0" applyFont="1" applyFill="1" applyBorder="1"/>
    <xf numFmtId="0" fontId="12" fillId="5" borderId="6" xfId="0" applyFont="1" applyFill="1" applyBorder="1"/>
    <xf numFmtId="0" fontId="0" fillId="6" borderId="0" xfId="0" applyFill="1" applyBorder="1"/>
    <xf numFmtId="0" fontId="13" fillId="6" borderId="0" xfId="0" applyFont="1" applyFill="1" applyBorder="1"/>
    <xf numFmtId="0" fontId="14" fillId="6" borderId="0" xfId="0" applyFont="1" applyFill="1" applyBorder="1"/>
    <xf numFmtId="0" fontId="10" fillId="6" borderId="4" xfId="0" applyFont="1" applyFill="1" applyBorder="1"/>
    <xf numFmtId="0" fontId="0" fillId="6" borderId="5" xfId="0" applyFill="1" applyBorder="1"/>
    <xf numFmtId="0" fontId="0" fillId="6" borderId="6" xfId="0" applyFill="1" applyBorder="1"/>
    <xf numFmtId="0" fontId="0" fillId="6" borderId="2" xfId="0" applyFill="1" applyBorder="1"/>
    <xf numFmtId="0" fontId="0" fillId="6" borderId="3" xfId="0" applyFill="1" applyBorder="1"/>
    <xf numFmtId="0" fontId="0" fillId="6" borderId="7" xfId="0" applyFill="1" applyBorder="1"/>
    <xf numFmtId="0" fontId="0" fillId="6" borderId="8" xfId="0" applyFill="1" applyBorder="1"/>
    <xf numFmtId="0" fontId="0" fillId="6" borderId="9" xfId="0" applyFill="1" applyBorder="1"/>
    <xf numFmtId="0" fontId="0" fillId="4" borderId="5" xfId="0" applyFill="1" applyBorder="1"/>
    <xf numFmtId="0" fontId="0" fillId="4" borderId="6" xfId="0" applyFill="1" applyBorder="1"/>
    <xf numFmtId="0" fontId="0" fillId="4" borderId="0" xfId="0" applyFill="1" applyBorder="1"/>
    <xf numFmtId="0" fontId="0" fillId="4" borderId="3" xfId="0" applyFill="1" applyBorder="1"/>
    <xf numFmtId="0" fontId="0" fillId="4" borderId="8" xfId="0" applyFill="1" applyBorder="1"/>
    <xf numFmtId="0" fontId="0" fillId="4" borderId="9" xfId="0" applyFill="1" applyBorder="1"/>
    <xf numFmtId="0" fontId="18" fillId="0" borderId="0" xfId="0" applyFont="1" applyAlignment="1">
      <alignment horizontal="justify" readingOrder="2"/>
    </xf>
    <xf numFmtId="0" fontId="13" fillId="6" borderId="3" xfId="0" applyFont="1" applyFill="1" applyBorder="1" applyAlignment="1">
      <alignment horizontal="center" vertical="center" wrapText="1"/>
    </xf>
    <xf numFmtId="0" fontId="13" fillId="6" borderId="9" xfId="0" applyFont="1" applyFill="1" applyBorder="1" applyAlignment="1">
      <alignment horizontal="center" vertical="center" wrapText="1"/>
    </xf>
    <xf numFmtId="0" fontId="11" fillId="6" borderId="6" xfId="0" applyFont="1" applyFill="1" applyBorder="1" applyAlignment="1">
      <alignment horizontal="center" vertical="center"/>
    </xf>
    <xf numFmtId="0" fontId="11" fillId="6" borderId="3" xfId="0" applyFont="1" applyFill="1" applyBorder="1" applyAlignment="1">
      <alignment horizontal="center" vertical="center"/>
    </xf>
    <xf numFmtId="0" fontId="10" fillId="4" borderId="4" xfId="0" applyFont="1" applyFill="1" applyBorder="1" applyAlignment="1">
      <alignment vertical="center"/>
    </xf>
    <xf numFmtId="0" fontId="10" fillId="4" borderId="2" xfId="0" applyFont="1" applyFill="1" applyBorder="1" applyAlignment="1">
      <alignment vertical="center"/>
    </xf>
    <xf numFmtId="0" fontId="10" fillId="4" borderId="7" xfId="0" applyFont="1" applyFill="1" applyBorder="1" applyAlignment="1">
      <alignment vertical="center"/>
    </xf>
    <xf numFmtId="0" fontId="10" fillId="6" borderId="0" xfId="0" applyFont="1" applyFill="1" applyBorder="1" applyAlignment="1">
      <alignment horizontal="right" vertical="center"/>
    </xf>
    <xf numFmtId="0" fontId="0" fillId="7" borderId="0" xfId="0" applyFill="1"/>
    <xf numFmtId="0" fontId="19" fillId="7" borderId="0" xfId="0" applyFont="1" applyFill="1"/>
    <xf numFmtId="0" fontId="20" fillId="7" borderId="0" xfId="0" applyFont="1" applyFill="1" applyAlignment="1">
      <alignment readingOrder="2"/>
    </xf>
    <xf numFmtId="0" fontId="20" fillId="7" borderId="0" xfId="0" applyFont="1" applyFill="1" applyAlignment="1">
      <alignment horizontal="right" readingOrder="2"/>
    </xf>
    <xf numFmtId="0" fontId="10" fillId="6" borderId="12" xfId="0" applyFont="1" applyFill="1" applyBorder="1" applyAlignment="1">
      <alignment horizontal="center" vertical="center"/>
    </xf>
    <xf numFmtId="0" fontId="21" fillId="4" borderId="0" xfId="0" applyFont="1" applyFill="1" applyBorder="1" applyAlignment="1">
      <alignment vertical="center"/>
    </xf>
    <xf numFmtId="0" fontId="15" fillId="4" borderId="0" xfId="0" applyFont="1" applyFill="1" applyBorder="1" applyAlignment="1">
      <alignment vertical="center"/>
    </xf>
    <xf numFmtId="0" fontId="16" fillId="4" borderId="0" xfId="0" applyFont="1" applyFill="1" applyBorder="1" applyAlignment="1">
      <alignment vertical="center"/>
    </xf>
    <xf numFmtId="0" fontId="16" fillId="4" borderId="3" xfId="0" applyFont="1" applyFill="1" applyBorder="1" applyAlignment="1">
      <alignment vertical="center"/>
    </xf>
    <xf numFmtId="0" fontId="0" fillId="0" borderId="0" xfId="0" applyAlignment="1">
      <alignment vertical="center"/>
    </xf>
    <xf numFmtId="0" fontId="15" fillId="4" borderId="8" xfId="0" applyFont="1" applyFill="1" applyBorder="1" applyAlignment="1">
      <alignment vertical="center"/>
    </xf>
    <xf numFmtId="0" fontId="16" fillId="4" borderId="8" xfId="0" applyFont="1" applyFill="1" applyBorder="1" applyAlignment="1">
      <alignment vertical="center"/>
    </xf>
    <xf numFmtId="0" fontId="16" fillId="4" borderId="9" xfId="0" applyFont="1" applyFill="1" applyBorder="1" applyAlignment="1">
      <alignment vertical="center"/>
    </xf>
    <xf numFmtId="0" fontId="0" fillId="4" borderId="8" xfId="0" applyFill="1" applyBorder="1" applyAlignment="1">
      <alignment vertical="center"/>
    </xf>
    <xf numFmtId="0" fontId="15" fillId="5" borderId="5" xfId="0" applyFont="1" applyFill="1" applyBorder="1" applyAlignment="1">
      <alignment vertical="center"/>
    </xf>
    <xf numFmtId="0" fontId="22" fillId="4" borderId="13" xfId="0" applyFont="1" applyFill="1" applyBorder="1" applyAlignment="1">
      <alignment vertical="center"/>
    </xf>
    <xf numFmtId="0" fontId="0" fillId="4" borderId="5" xfId="0" applyFill="1" applyBorder="1" applyAlignment="1">
      <alignment vertical="center"/>
    </xf>
    <xf numFmtId="0" fontId="0" fillId="4" borderId="0" xfId="0" applyFill="1" applyBorder="1" applyAlignment="1">
      <alignment vertical="center"/>
    </xf>
    <xf numFmtId="0" fontId="10" fillId="4" borderId="4" xfId="0" applyFont="1" applyFill="1" applyBorder="1"/>
    <xf numFmtId="0" fontId="10" fillId="4" borderId="5" xfId="0" applyFont="1" applyFill="1" applyBorder="1"/>
    <xf numFmtId="0" fontId="10" fillId="4" borderId="6" xfId="0" applyFont="1" applyFill="1" applyBorder="1"/>
    <xf numFmtId="0" fontId="10" fillId="4" borderId="7" xfId="0" applyFont="1" applyFill="1" applyBorder="1"/>
    <xf numFmtId="0" fontId="10" fillId="4" borderId="8" xfId="0" applyFont="1" applyFill="1" applyBorder="1"/>
    <xf numFmtId="0" fontId="10" fillId="4" borderId="9" xfId="0" applyFont="1" applyFill="1" applyBorder="1"/>
    <xf numFmtId="0" fontId="24" fillId="7" borderId="0" xfId="0" applyFont="1" applyFill="1" applyAlignment="1"/>
    <xf numFmtId="0" fontId="10" fillId="6" borderId="16" xfId="0" applyFont="1" applyFill="1" applyBorder="1" applyAlignment="1">
      <alignment horizontal="right" vertical="center"/>
    </xf>
    <xf numFmtId="0" fontId="10" fillId="6" borderId="2" xfId="0" applyFont="1" applyFill="1" applyBorder="1" applyAlignment="1">
      <alignment horizontal="right" vertical="center"/>
    </xf>
    <xf numFmtId="0" fontId="10" fillId="6" borderId="7" xfId="0" applyFont="1" applyFill="1" applyBorder="1" applyAlignment="1">
      <alignment horizontal="right" vertical="center"/>
    </xf>
    <xf numFmtId="0" fontId="10" fillId="6" borderId="15" xfId="0" applyFont="1" applyFill="1" applyBorder="1" applyAlignment="1">
      <alignment horizontal="right" vertical="center"/>
    </xf>
    <xf numFmtId="0" fontId="16" fillId="5" borderId="5" xfId="0" applyFont="1" applyFill="1" applyBorder="1" applyAlignment="1">
      <alignment vertical="center"/>
    </xf>
    <xf numFmtId="0" fontId="16" fillId="5" borderId="6" xfId="0" applyFont="1" applyFill="1" applyBorder="1" applyAlignment="1">
      <alignment vertical="center"/>
    </xf>
    <xf numFmtId="0" fontId="17" fillId="5" borderId="4" xfId="0" applyFont="1" applyFill="1" applyBorder="1" applyAlignment="1">
      <alignment vertical="center"/>
    </xf>
    <xf numFmtId="0" fontId="15" fillId="4" borderId="2" xfId="0" applyFont="1" applyFill="1" applyBorder="1" applyAlignment="1">
      <alignment vertical="center"/>
    </xf>
    <xf numFmtId="0" fontId="0" fillId="4" borderId="13" xfId="0" applyFill="1" applyBorder="1" applyAlignment="1">
      <alignment vertical="center"/>
    </xf>
    <xf numFmtId="0" fontId="0" fillId="4" borderId="14" xfId="0" applyFill="1" applyBorder="1" applyAlignment="1">
      <alignment vertical="center"/>
    </xf>
    <xf numFmtId="0" fontId="17" fillId="4" borderId="4" xfId="0" applyFont="1" applyFill="1" applyBorder="1" applyAlignment="1">
      <alignment vertical="center"/>
    </xf>
    <xf numFmtId="0" fontId="0" fillId="4" borderId="2" xfId="0" applyFill="1" applyBorder="1" applyAlignment="1">
      <alignment vertical="center"/>
    </xf>
    <xf numFmtId="0" fontId="0" fillId="4" borderId="7" xfId="0" applyFill="1" applyBorder="1" applyAlignment="1">
      <alignment vertical="center"/>
    </xf>
    <xf numFmtId="0" fontId="0" fillId="0" borderId="2" xfId="0" applyBorder="1" applyAlignment="1">
      <alignment vertical="center"/>
    </xf>
    <xf numFmtId="0" fontId="15" fillId="4" borderId="2" xfId="0" applyFont="1" applyFill="1" applyBorder="1" applyAlignment="1">
      <alignment horizontal="right" vertical="center" readingOrder="2"/>
    </xf>
    <xf numFmtId="0" fontId="17" fillId="4" borderId="4" xfId="0" applyFont="1" applyFill="1" applyBorder="1" applyAlignment="1">
      <alignment horizontal="right" vertical="center" readingOrder="2"/>
    </xf>
    <xf numFmtId="0" fontId="17" fillId="4" borderId="2" xfId="0" applyFont="1" applyFill="1" applyBorder="1" applyAlignment="1">
      <alignment horizontal="right" vertical="center" readingOrder="2"/>
    </xf>
    <xf numFmtId="0" fontId="10" fillId="0" borderId="0" xfId="0" applyFont="1"/>
    <xf numFmtId="0" fontId="13" fillId="6" borderId="8" xfId="0" applyFont="1" applyFill="1" applyBorder="1"/>
    <xf numFmtId="0" fontId="13" fillId="6" borderId="16" xfId="0" applyFont="1" applyFill="1" applyBorder="1"/>
    <xf numFmtId="0" fontId="10" fillId="4" borderId="2" xfId="0" applyFont="1" applyFill="1" applyBorder="1"/>
    <xf numFmtId="0" fontId="10" fillId="4" borderId="0" xfId="0" applyFont="1" applyFill="1" applyBorder="1"/>
    <xf numFmtId="0" fontId="10" fillId="4" borderId="3" xfId="0" applyFont="1" applyFill="1" applyBorder="1"/>
    <xf numFmtId="0" fontId="10" fillId="4" borderId="18" xfId="0" applyFont="1" applyFill="1" applyBorder="1"/>
    <xf numFmtId="0" fontId="10" fillId="4" borderId="19" xfId="0" applyFont="1" applyFill="1" applyBorder="1"/>
    <xf numFmtId="0" fontId="10" fillId="4" borderId="20" xfId="0" applyFont="1" applyFill="1" applyBorder="1"/>
    <xf numFmtId="0" fontId="10" fillId="4" borderId="21" xfId="0" applyFont="1" applyFill="1" applyBorder="1"/>
    <xf numFmtId="0" fontId="10" fillId="4" borderId="22" xfId="0" applyFont="1" applyFill="1" applyBorder="1"/>
    <xf numFmtId="0" fontId="10" fillId="4" borderId="23" xfId="0" applyFont="1" applyFill="1" applyBorder="1"/>
    <xf numFmtId="0" fontId="10" fillId="4" borderId="24" xfId="0" applyFont="1" applyFill="1" applyBorder="1"/>
    <xf numFmtId="0" fontId="10" fillId="4" borderId="25" xfId="0" applyFont="1" applyFill="1" applyBorder="1"/>
    <xf numFmtId="0" fontId="10" fillId="0" borderId="0" xfId="0" applyFont="1" applyBorder="1"/>
    <xf numFmtId="0" fontId="10" fillId="5" borderId="1" xfId="0" applyFont="1" applyFill="1" applyBorder="1"/>
    <xf numFmtId="0" fontId="10" fillId="5" borderId="26" xfId="0" applyFont="1" applyFill="1" applyBorder="1"/>
    <xf numFmtId="0" fontId="9" fillId="0" borderId="0" xfId="0" applyFont="1" applyAlignment="1">
      <alignment vertical="center"/>
    </xf>
    <xf numFmtId="0" fontId="31" fillId="0" borderId="0" xfId="0" applyFont="1" applyAlignment="1">
      <alignment vertical="center"/>
    </xf>
    <xf numFmtId="0" fontId="16" fillId="0" borderId="0" xfId="0" applyFont="1" applyAlignment="1">
      <alignment vertical="center"/>
    </xf>
    <xf numFmtId="0" fontId="16" fillId="0" borderId="0" xfId="0" applyFont="1"/>
    <xf numFmtId="0" fontId="17" fillId="4" borderId="5" xfId="0" applyFont="1" applyFill="1" applyBorder="1" applyAlignment="1">
      <alignment horizontal="right" vertical="center" readingOrder="2"/>
    </xf>
    <xf numFmtId="0" fontId="31" fillId="4" borderId="5" xfId="0" applyFont="1" applyFill="1" applyBorder="1" applyAlignment="1">
      <alignment vertical="center"/>
    </xf>
    <xf numFmtId="0" fontId="20" fillId="7" borderId="0" xfId="0" applyFont="1" applyFill="1" applyAlignment="1">
      <alignment horizontal="center" vertical="center" readingOrder="2"/>
    </xf>
    <xf numFmtId="0" fontId="10" fillId="4" borderId="32" xfId="0" applyFont="1" applyFill="1" applyBorder="1" applyAlignment="1">
      <alignment horizontal="center" vertical="center"/>
    </xf>
    <xf numFmtId="0" fontId="0" fillId="0" borderId="0" xfId="0" applyBorder="1"/>
    <xf numFmtId="0" fontId="43" fillId="0" borderId="0" xfId="0" applyFont="1" applyAlignment="1">
      <alignment vertical="center"/>
    </xf>
    <xf numFmtId="0" fontId="0" fillId="12" borderId="0" xfId="0" applyFill="1"/>
    <xf numFmtId="0" fontId="0" fillId="12" borderId="31" xfId="0" applyFill="1" applyBorder="1"/>
    <xf numFmtId="0" fontId="0" fillId="0" borderId="26" xfId="0" applyBorder="1" applyAlignment="1">
      <alignment vertical="center"/>
    </xf>
    <xf numFmtId="0" fontId="23" fillId="13" borderId="4" xfId="0" applyFont="1" applyFill="1" applyBorder="1" applyAlignment="1">
      <alignment vertical="top" wrapText="1"/>
    </xf>
    <xf numFmtId="0" fontId="0" fillId="13" borderId="5" xfId="0" applyFill="1" applyBorder="1"/>
    <xf numFmtId="0" fontId="0" fillId="13" borderId="3" xfId="0" applyFill="1" applyBorder="1"/>
    <xf numFmtId="0" fontId="23" fillId="13" borderId="33" xfId="0" applyFont="1" applyFill="1" applyBorder="1" applyAlignment="1">
      <alignment vertical="top" wrapText="1"/>
    </xf>
    <xf numFmtId="0" fontId="0" fillId="13" borderId="34" xfId="0" applyFill="1" applyBorder="1"/>
    <xf numFmtId="0" fontId="23" fillId="13" borderId="36" xfId="0" applyFont="1" applyFill="1" applyBorder="1" applyAlignment="1">
      <alignment vertical="top" wrapText="1"/>
    </xf>
    <xf numFmtId="0" fontId="0" fillId="13" borderId="37" xfId="0" applyFill="1" applyBorder="1"/>
    <xf numFmtId="0" fontId="23" fillId="13" borderId="39" xfId="0" applyFont="1" applyFill="1" applyBorder="1" applyAlignment="1">
      <alignment vertical="top" wrapText="1"/>
    </xf>
    <xf numFmtId="0" fontId="0" fillId="13" borderId="40" xfId="0" applyFill="1" applyBorder="1"/>
    <xf numFmtId="168" fontId="0" fillId="13" borderId="34" xfId="0" applyNumberFormat="1" applyFill="1" applyBorder="1" applyAlignment="1">
      <alignment horizontal="center"/>
    </xf>
    <xf numFmtId="168" fontId="0" fillId="13" borderId="37" xfId="0" applyNumberFormat="1" applyFill="1" applyBorder="1" applyAlignment="1">
      <alignment horizontal="center"/>
    </xf>
    <xf numFmtId="168" fontId="0" fillId="13" borderId="40" xfId="0" applyNumberFormat="1" applyFill="1" applyBorder="1" applyAlignment="1">
      <alignment horizontal="center"/>
    </xf>
    <xf numFmtId="0" fontId="0" fillId="4" borderId="5" xfId="0" applyFill="1" applyBorder="1" applyAlignment="1">
      <alignment vertical="center"/>
    </xf>
    <xf numFmtId="0" fontId="0" fillId="4" borderId="5" xfId="0" applyFill="1" applyBorder="1"/>
    <xf numFmtId="0" fontId="0" fillId="4" borderId="34" xfId="0" applyFill="1" applyBorder="1"/>
    <xf numFmtId="0" fontId="0" fillId="4" borderId="35" xfId="0" applyFill="1" applyBorder="1"/>
    <xf numFmtId="0" fontId="44" fillId="4" borderId="36" xfId="0" applyFont="1" applyFill="1" applyBorder="1"/>
    <xf numFmtId="0" fontId="35" fillId="4" borderId="36" xfId="0" applyFont="1" applyFill="1" applyBorder="1"/>
    <xf numFmtId="0" fontId="28" fillId="6" borderId="4" xfId="0" applyFont="1" applyFill="1" applyBorder="1"/>
    <xf numFmtId="0" fontId="28" fillId="6" borderId="2" xfId="0" applyFont="1" applyFill="1" applyBorder="1"/>
    <xf numFmtId="0" fontId="45" fillId="0" borderId="0" xfId="0" applyFont="1"/>
    <xf numFmtId="0" fontId="0" fillId="14" borderId="0" xfId="0" applyFill="1" applyBorder="1"/>
    <xf numFmtId="0" fontId="17" fillId="5" borderId="5" xfId="0" applyFont="1" applyFill="1" applyBorder="1" applyAlignment="1">
      <alignment vertical="center"/>
    </xf>
    <xf numFmtId="0" fontId="17" fillId="5" borderId="4" xfId="0" applyFont="1" applyFill="1" applyBorder="1" applyAlignment="1"/>
    <xf numFmtId="0" fontId="17" fillId="5" borderId="5" xfId="0" applyFont="1" applyFill="1" applyBorder="1" applyAlignment="1"/>
    <xf numFmtId="0" fontId="17" fillId="5" borderId="6" xfId="0" applyFont="1" applyFill="1" applyBorder="1" applyAlignment="1"/>
    <xf numFmtId="0" fontId="37" fillId="13" borderId="36" xfId="0" applyFont="1" applyFill="1" applyBorder="1" applyAlignment="1">
      <alignment vertical="top" wrapText="1"/>
    </xf>
    <xf numFmtId="0" fontId="0" fillId="15" borderId="4" xfId="0" applyFill="1" applyBorder="1"/>
    <xf numFmtId="0" fontId="0" fillId="15" borderId="5" xfId="0" applyFill="1" applyBorder="1"/>
    <xf numFmtId="0" fontId="0" fillId="15" borderId="6" xfId="0" applyFill="1" applyBorder="1"/>
    <xf numFmtId="0" fontId="0" fillId="15" borderId="0" xfId="0" applyFill="1" applyBorder="1"/>
    <xf numFmtId="0" fontId="0" fillId="15" borderId="3" xfId="0" applyFill="1" applyBorder="1"/>
    <xf numFmtId="0" fontId="0" fillId="15" borderId="7" xfId="0" applyFill="1" applyBorder="1"/>
    <xf numFmtId="0" fontId="0" fillId="15" borderId="8" xfId="0" applyFill="1" applyBorder="1"/>
    <xf numFmtId="0" fontId="0" fillId="15" borderId="9" xfId="0" applyFill="1" applyBorder="1"/>
    <xf numFmtId="0" fontId="23" fillId="15" borderId="33" xfId="0" applyFont="1" applyFill="1" applyBorder="1" applyAlignment="1">
      <alignment vertical="top"/>
    </xf>
    <xf numFmtId="0" fontId="0" fillId="15" borderId="34" xfId="0" applyFill="1" applyBorder="1"/>
    <xf numFmtId="0" fontId="0" fillId="15" borderId="35" xfId="0" applyFill="1" applyBorder="1"/>
    <xf numFmtId="0" fontId="0" fillId="15" borderId="37" xfId="0" applyFill="1" applyBorder="1"/>
    <xf numFmtId="0" fontId="0" fillId="15" borderId="40" xfId="0" applyFill="1" applyBorder="1"/>
    <xf numFmtId="0" fontId="0" fillId="15" borderId="36" xfId="0" applyFill="1" applyBorder="1" applyAlignment="1">
      <alignment horizontal="right"/>
    </xf>
    <xf numFmtId="0" fontId="36" fillId="15" borderId="36" xfId="6" applyFont="1" applyFill="1" applyBorder="1" applyAlignment="1">
      <alignment horizontal="right"/>
    </xf>
    <xf numFmtId="0" fontId="36" fillId="15" borderId="39" xfId="6" applyFont="1" applyFill="1" applyBorder="1" applyAlignment="1">
      <alignment horizontal="right"/>
    </xf>
    <xf numFmtId="0" fontId="0" fillId="15" borderId="37" xfId="0" applyFill="1" applyBorder="1" applyAlignment="1">
      <alignment horizontal="right"/>
    </xf>
    <xf numFmtId="166" fontId="7" fillId="15" borderId="37" xfId="2" applyNumberFormat="1" applyFont="1" applyFill="1" applyBorder="1" applyAlignment="1">
      <alignment horizontal="right"/>
    </xf>
    <xf numFmtId="166" fontId="7" fillId="15" borderId="40" xfId="2" applyNumberFormat="1" applyFont="1" applyFill="1" applyBorder="1" applyAlignment="1">
      <alignment horizontal="right"/>
    </xf>
    <xf numFmtId="0" fontId="45" fillId="0" borderId="0" xfId="0" applyFont="1" applyAlignment="1">
      <alignment vertical="center"/>
    </xf>
    <xf numFmtId="2" fontId="45" fillId="0" borderId="0" xfId="0" applyNumberFormat="1" applyFont="1" applyAlignment="1">
      <alignment vertical="center"/>
    </xf>
    <xf numFmtId="0" fontId="46" fillId="0" borderId="0" xfId="0" applyFont="1"/>
    <xf numFmtId="0" fontId="0" fillId="0" borderId="7" xfId="0" applyBorder="1" applyAlignment="1">
      <alignment vertical="center"/>
    </xf>
    <xf numFmtId="0" fontId="0" fillId="12" borderId="44" xfId="0" applyFill="1" applyBorder="1"/>
    <xf numFmtId="1" fontId="0" fillId="4" borderId="0" xfId="0" applyNumberFormat="1" applyFill="1" applyBorder="1" applyAlignment="1">
      <alignment vertical="center"/>
    </xf>
    <xf numFmtId="1" fontId="0" fillId="4" borderId="5" xfId="0" applyNumberFormat="1" applyFill="1" applyBorder="1" applyAlignment="1">
      <alignment vertical="center"/>
    </xf>
    <xf numFmtId="1" fontId="0" fillId="4" borderId="8" xfId="0" applyNumberFormat="1" applyFill="1" applyBorder="1" applyAlignment="1">
      <alignment vertical="center"/>
    </xf>
    <xf numFmtId="1" fontId="22" fillId="4" borderId="13" xfId="0" applyNumberFormat="1" applyFont="1" applyFill="1" applyBorder="1" applyAlignment="1">
      <alignment horizontal="center" vertical="center"/>
    </xf>
    <xf numFmtId="0" fontId="11" fillId="6" borderId="5" xfId="0" applyFont="1" applyFill="1" applyBorder="1" applyAlignment="1">
      <alignment horizontal="center" vertical="center"/>
    </xf>
    <xf numFmtId="0" fontId="11" fillId="6" borderId="0" xfId="0" applyFont="1" applyFill="1" applyBorder="1" applyAlignment="1">
      <alignment horizontal="center" vertical="center"/>
    </xf>
    <xf numFmtId="0" fontId="13" fillId="6" borderId="0" xfId="0" applyFont="1" applyFill="1" applyBorder="1" applyAlignment="1">
      <alignment horizontal="center" vertical="center"/>
    </xf>
    <xf numFmtId="0" fontId="13" fillId="6" borderId="8" xfId="0" applyFont="1" applyFill="1" applyBorder="1" applyAlignment="1">
      <alignment horizontal="center" vertical="center"/>
    </xf>
    <xf numFmtId="0" fontId="43" fillId="0" borderId="0" xfId="0" applyFont="1"/>
    <xf numFmtId="0" fontId="10" fillId="4" borderId="0" xfId="0" applyFont="1" applyFill="1" applyBorder="1" applyAlignment="1">
      <alignment horizontal="right"/>
    </xf>
    <xf numFmtId="0" fontId="0" fillId="12" borderId="0" xfId="0" applyFill="1" applyBorder="1"/>
    <xf numFmtId="0" fontId="10" fillId="4" borderId="0" xfId="0" applyFont="1" applyFill="1" applyBorder="1" applyAlignment="1">
      <alignment horizontal="center"/>
    </xf>
    <xf numFmtId="0" fontId="10" fillId="0" borderId="0" xfId="0" applyFont="1" applyAlignment="1">
      <alignment horizontal="right"/>
    </xf>
    <xf numFmtId="3" fontId="43" fillId="0" borderId="0" xfId="0" applyNumberFormat="1" applyFont="1" applyBorder="1" applyAlignment="1" applyProtection="1">
      <alignment horizontal="center" vertical="center"/>
    </xf>
    <xf numFmtId="0" fontId="10" fillId="4" borderId="0" xfId="0" applyFont="1" applyFill="1" applyBorder="1" applyAlignment="1" applyProtection="1">
      <alignment horizontal="center" vertical="center"/>
    </xf>
    <xf numFmtId="0" fontId="0" fillId="0" borderId="0" xfId="0" applyProtection="1"/>
    <xf numFmtId="0" fontId="45" fillId="0" borderId="0" xfId="0" applyFont="1" applyAlignment="1" applyProtection="1">
      <alignment vertical="center"/>
    </xf>
    <xf numFmtId="0" fontId="0" fillId="0" borderId="0" xfId="0" applyAlignment="1" applyProtection="1">
      <alignment vertical="center"/>
    </xf>
    <xf numFmtId="0" fontId="10" fillId="4" borderId="5" xfId="0" applyFont="1" applyFill="1" applyBorder="1" applyAlignment="1" applyProtection="1">
      <alignment horizontal="right" vertical="center"/>
    </xf>
    <xf numFmtId="0" fontId="10" fillId="4" borderId="6" xfId="0" applyFont="1" applyFill="1" applyBorder="1" applyAlignment="1" applyProtection="1">
      <alignment horizontal="center" vertical="center"/>
    </xf>
    <xf numFmtId="0" fontId="10" fillId="6" borderId="4" xfId="0" applyFont="1" applyFill="1" applyBorder="1" applyAlignment="1" applyProtection="1">
      <alignment horizontal="right" vertical="center"/>
    </xf>
    <xf numFmtId="169" fontId="10" fillId="6" borderId="4" xfId="0" applyNumberFormat="1" applyFont="1" applyFill="1" applyBorder="1" applyAlignment="1" applyProtection="1">
      <alignment horizontal="center" vertical="center"/>
    </xf>
    <xf numFmtId="0" fontId="10" fillId="6" borderId="7" xfId="0" applyFont="1" applyFill="1" applyBorder="1" applyAlignment="1" applyProtection="1">
      <alignment horizontal="right" vertical="center"/>
    </xf>
    <xf numFmtId="169" fontId="10" fillId="6" borderId="7" xfId="0" applyNumberFormat="1" applyFont="1" applyFill="1" applyBorder="1" applyAlignment="1" applyProtection="1">
      <alignment horizontal="center" vertical="center"/>
    </xf>
    <xf numFmtId="0" fontId="43" fillId="0" borderId="0" xfId="0" applyFont="1" applyAlignment="1" applyProtection="1">
      <alignment vertical="center"/>
    </xf>
    <xf numFmtId="0" fontId="0" fillId="14" borderId="5" xfId="0" applyFill="1" applyBorder="1" applyAlignment="1">
      <alignment vertical="center"/>
    </xf>
    <xf numFmtId="0" fontId="0" fillId="14" borderId="6" xfId="0" applyFill="1" applyBorder="1" applyAlignment="1">
      <alignment vertical="center"/>
    </xf>
    <xf numFmtId="0" fontId="0" fillId="14" borderId="8" xfId="0" applyFill="1" applyBorder="1" applyAlignment="1">
      <alignment vertical="center"/>
    </xf>
    <xf numFmtId="0" fontId="0" fillId="14" borderId="9" xfId="0" applyFill="1" applyBorder="1" applyAlignment="1">
      <alignment vertical="center"/>
    </xf>
    <xf numFmtId="0" fontId="0" fillId="14" borderId="0" xfId="0" applyFill="1" applyBorder="1" applyAlignment="1">
      <alignment vertical="center"/>
    </xf>
    <xf numFmtId="0" fontId="0" fillId="14" borderId="3" xfId="0" applyFill="1" applyBorder="1" applyAlignment="1">
      <alignment vertical="center"/>
    </xf>
    <xf numFmtId="0" fontId="0" fillId="13" borderId="26" xfId="0" applyFill="1" applyBorder="1"/>
    <xf numFmtId="0" fontId="23" fillId="13" borderId="1" xfId="0" applyFont="1" applyFill="1" applyBorder="1" applyAlignment="1">
      <alignment vertical="top" wrapText="1"/>
    </xf>
    <xf numFmtId="167" fontId="0" fillId="13" borderId="37" xfId="0" applyNumberFormat="1" applyFill="1" applyBorder="1" applyAlignment="1">
      <alignment horizontal="center"/>
    </xf>
    <xf numFmtId="168" fontId="0" fillId="13" borderId="5" xfId="0" applyNumberFormat="1" applyFill="1" applyBorder="1" applyAlignment="1">
      <alignment horizontal="center"/>
    </xf>
    <xf numFmtId="0" fontId="48" fillId="0" borderId="2" xfId="0" applyFont="1" applyFill="1" applyBorder="1" applyAlignment="1">
      <alignment vertical="top" wrapText="1"/>
    </xf>
    <xf numFmtId="0" fontId="45" fillId="0" borderId="0" xfId="0" applyFont="1" applyFill="1" applyBorder="1"/>
    <xf numFmtId="168" fontId="45" fillId="0" borderId="0" xfId="0" applyNumberFormat="1" applyFont="1" applyFill="1" applyBorder="1" applyAlignment="1">
      <alignment horizontal="center"/>
    </xf>
    <xf numFmtId="0" fontId="23" fillId="13" borderId="37" xfId="0" applyFont="1" applyFill="1" applyBorder="1" applyAlignment="1">
      <alignment vertical="top" wrapText="1"/>
    </xf>
    <xf numFmtId="0" fontId="23" fillId="13" borderId="40" xfId="0" applyFont="1" applyFill="1" applyBorder="1" applyAlignment="1">
      <alignment vertical="top" wrapText="1"/>
    </xf>
    <xf numFmtId="0" fontId="0" fillId="13" borderId="36" xfId="0" applyFill="1" applyBorder="1"/>
    <xf numFmtId="2" fontId="22" fillId="4" borderId="13" xfId="0" applyNumberFormat="1" applyFont="1" applyFill="1" applyBorder="1" applyAlignment="1">
      <alignment horizontal="center" vertical="center"/>
    </xf>
    <xf numFmtId="0" fontId="10" fillId="4" borderId="2" xfId="0" applyFont="1" applyFill="1" applyBorder="1" applyAlignment="1">
      <alignment horizontal="right" vertical="top" wrapText="1"/>
    </xf>
    <xf numFmtId="0" fontId="10" fillId="4" borderId="0" xfId="0" applyFont="1" applyFill="1" applyBorder="1" applyAlignment="1">
      <alignment horizontal="right" vertical="top" wrapText="1"/>
    </xf>
    <xf numFmtId="0" fontId="10" fillId="4" borderId="3" xfId="0" applyFont="1" applyFill="1" applyBorder="1" applyAlignment="1">
      <alignment horizontal="right" vertical="top" wrapText="1"/>
    </xf>
    <xf numFmtId="0" fontId="0" fillId="6" borderId="4" xfId="0" applyFill="1" applyBorder="1"/>
    <xf numFmtId="0" fontId="10" fillId="6" borderId="3" xfId="0" applyFont="1" applyFill="1" applyBorder="1"/>
    <xf numFmtId="0" fontId="49" fillId="6" borderId="8" xfId="0" applyFont="1" applyFill="1" applyBorder="1"/>
    <xf numFmtId="0" fontId="0" fillId="0" borderId="31" xfId="0" applyBorder="1" applyProtection="1">
      <protection locked="0"/>
    </xf>
    <xf numFmtId="0" fontId="10" fillId="4" borderId="0" xfId="0" applyFont="1" applyFill="1" applyBorder="1" applyAlignment="1" applyProtection="1">
      <alignment horizontal="center"/>
      <protection locked="0"/>
    </xf>
    <xf numFmtId="0" fontId="0" fillId="0" borderId="26" xfId="0" applyBorder="1"/>
    <xf numFmtId="0" fontId="0" fillId="0" borderId="29" xfId="0" applyBorder="1" applyProtection="1">
      <protection locked="0"/>
    </xf>
    <xf numFmtId="0" fontId="45" fillId="14" borderId="5" xfId="0" applyFont="1" applyFill="1" applyBorder="1" applyAlignment="1">
      <alignment vertical="center"/>
    </xf>
    <xf numFmtId="0" fontId="45" fillId="14" borderId="6" xfId="0" applyFont="1" applyFill="1" applyBorder="1" applyAlignment="1">
      <alignment vertical="center"/>
    </xf>
    <xf numFmtId="0" fontId="45" fillId="14" borderId="0" xfId="0" applyFont="1" applyFill="1" applyBorder="1" applyAlignment="1">
      <alignment vertical="center"/>
    </xf>
    <xf numFmtId="0" fontId="45" fillId="14" borderId="3" xfId="0" applyFont="1" applyFill="1" applyBorder="1" applyAlignment="1">
      <alignment vertical="center"/>
    </xf>
    <xf numFmtId="0" fontId="45" fillId="14" borderId="8" xfId="0" applyFont="1" applyFill="1" applyBorder="1" applyAlignment="1">
      <alignment vertical="center"/>
    </xf>
    <xf numFmtId="0" fontId="45" fillId="14" borderId="9" xfId="0" applyFont="1" applyFill="1" applyBorder="1" applyAlignment="1">
      <alignment vertical="center"/>
    </xf>
    <xf numFmtId="0" fontId="0" fillId="16" borderId="72" xfId="0" applyFill="1" applyBorder="1"/>
    <xf numFmtId="0" fontId="0" fillId="16" borderId="0" xfId="0" applyFill="1" applyBorder="1"/>
    <xf numFmtId="0" fontId="0" fillId="16" borderId="76" xfId="0" applyFill="1" applyBorder="1"/>
    <xf numFmtId="0" fontId="0" fillId="16" borderId="77" xfId="0" applyFill="1" applyBorder="1"/>
    <xf numFmtId="0" fontId="0" fillId="16" borderId="78" xfId="0" applyFill="1" applyBorder="1"/>
    <xf numFmtId="0" fontId="0" fillId="16" borderId="79" xfId="0" applyFill="1" applyBorder="1"/>
    <xf numFmtId="0" fontId="0" fillId="16" borderId="80" xfId="0" applyFill="1" applyBorder="1"/>
    <xf numFmtId="0" fontId="47" fillId="16" borderId="80" xfId="0" applyFont="1" applyFill="1" applyBorder="1"/>
    <xf numFmtId="0" fontId="0" fillId="16" borderId="81" xfId="0" applyFill="1" applyBorder="1"/>
    <xf numFmtId="0" fontId="0" fillId="16" borderId="82" xfId="0" applyFill="1" applyBorder="1"/>
    <xf numFmtId="0" fontId="0" fillId="16" borderId="83" xfId="0" applyFill="1" applyBorder="1"/>
    <xf numFmtId="0" fontId="0" fillId="16" borderId="84" xfId="0" applyFill="1" applyBorder="1"/>
    <xf numFmtId="0" fontId="9" fillId="7" borderId="0" xfId="0" applyFont="1" applyFill="1"/>
    <xf numFmtId="0" fontId="50" fillId="0" borderId="0" xfId="0" applyFont="1"/>
    <xf numFmtId="0" fontId="50" fillId="14" borderId="0" xfId="0" applyFont="1" applyFill="1" applyBorder="1"/>
    <xf numFmtId="0" fontId="50" fillId="14" borderId="47" xfId="0" applyFont="1" applyFill="1" applyBorder="1"/>
    <xf numFmtId="0" fontId="51" fillId="14" borderId="48" xfId="0" applyFont="1" applyFill="1" applyBorder="1" applyAlignment="1">
      <alignment horizontal="right" vertical="center" readingOrder="2"/>
    </xf>
    <xf numFmtId="0" fontId="15" fillId="14" borderId="2" xfId="0" applyFont="1" applyFill="1" applyBorder="1" applyAlignment="1">
      <alignment vertical="center"/>
    </xf>
    <xf numFmtId="0" fontId="15" fillId="14" borderId="0" xfId="0" applyFont="1" applyFill="1" applyBorder="1" applyAlignment="1">
      <alignment vertical="center"/>
    </xf>
    <xf numFmtId="0" fontId="16" fillId="14" borderId="0" xfId="0" applyFont="1" applyFill="1" applyBorder="1" applyAlignment="1">
      <alignment vertical="center"/>
    </xf>
    <xf numFmtId="0" fontId="15" fillId="14" borderId="7" xfId="0" applyFont="1" applyFill="1" applyBorder="1" applyAlignment="1">
      <alignment vertical="center"/>
    </xf>
    <xf numFmtId="0" fontId="15" fillId="14" borderId="8" xfId="0" applyFont="1" applyFill="1" applyBorder="1" applyAlignment="1">
      <alignment vertical="center"/>
    </xf>
    <xf numFmtId="0" fontId="16" fillId="14" borderId="8" xfId="0" applyFont="1" applyFill="1" applyBorder="1" applyAlignment="1">
      <alignment vertical="center"/>
    </xf>
    <xf numFmtId="0" fontId="52" fillId="0" borderId="0" xfId="0" applyFont="1"/>
    <xf numFmtId="0" fontId="52" fillId="0" borderId="0" xfId="0" applyFont="1" applyAlignment="1">
      <alignment vertical="center"/>
    </xf>
    <xf numFmtId="0" fontId="10" fillId="6" borderId="1" xfId="0" applyFont="1" applyFill="1" applyBorder="1" applyAlignment="1">
      <alignment horizontal="right" vertical="center"/>
    </xf>
    <xf numFmtId="0" fontId="0" fillId="0" borderId="26" xfId="0" applyBorder="1" applyAlignment="1">
      <alignment vertical="center"/>
    </xf>
    <xf numFmtId="0" fontId="10" fillId="6" borderId="90" xfId="0" applyFont="1" applyFill="1" applyBorder="1" applyAlignment="1">
      <alignment horizontal="center" vertical="center"/>
    </xf>
    <xf numFmtId="0" fontId="0" fillId="13" borderId="0" xfId="0" applyFill="1" applyBorder="1"/>
    <xf numFmtId="0" fontId="37" fillId="13" borderId="4" xfId="0" applyFont="1" applyFill="1" applyBorder="1" applyAlignment="1">
      <alignment vertical="top" wrapText="1"/>
    </xf>
    <xf numFmtId="0" fontId="23" fillId="13" borderId="45" xfId="0" applyFont="1" applyFill="1" applyBorder="1" applyAlignment="1">
      <alignment vertical="top" wrapText="1"/>
    </xf>
    <xf numFmtId="0" fontId="0" fillId="13" borderId="46" xfId="0" applyFill="1" applyBorder="1"/>
    <xf numFmtId="0" fontId="0" fillId="13" borderId="52" xfId="0" applyFill="1" applyBorder="1"/>
    <xf numFmtId="0" fontId="0" fillId="13" borderId="53" xfId="0" applyFill="1" applyBorder="1"/>
    <xf numFmtId="168" fontId="0" fillId="13" borderId="52" xfId="0" applyNumberFormat="1" applyFill="1" applyBorder="1" applyAlignment="1">
      <alignment horizontal="center"/>
    </xf>
    <xf numFmtId="168" fontId="0" fillId="13" borderId="53" xfId="0" applyNumberFormat="1" applyFill="1" applyBorder="1" applyAlignment="1">
      <alignment horizontal="center"/>
    </xf>
    <xf numFmtId="168" fontId="0" fillId="13" borderId="91" xfId="0" applyNumberFormat="1" applyFill="1" applyBorder="1" applyAlignment="1">
      <alignment horizontal="center"/>
    </xf>
    <xf numFmtId="0" fontId="0" fillId="13" borderId="92" xfId="0" applyFill="1" applyBorder="1"/>
    <xf numFmtId="0" fontId="54" fillId="13" borderId="5" xfId="0" applyFont="1" applyFill="1" applyBorder="1" applyAlignment="1">
      <alignment horizontal="center" wrapText="1" readingOrder="1"/>
    </xf>
    <xf numFmtId="0" fontId="54" fillId="13" borderId="6" xfId="0" applyFont="1" applyFill="1" applyBorder="1" applyAlignment="1">
      <alignment horizontal="center" wrapText="1" readingOrder="1"/>
    </xf>
    <xf numFmtId="0" fontId="37" fillId="13" borderId="2" xfId="0" applyFont="1" applyFill="1" applyBorder="1" applyAlignment="1">
      <alignment vertical="top" wrapText="1"/>
    </xf>
    <xf numFmtId="0" fontId="23" fillId="13" borderId="5" xfId="0" applyFont="1" applyFill="1" applyBorder="1" applyAlignment="1">
      <alignment vertical="top" wrapText="1"/>
    </xf>
    <xf numFmtId="0" fontId="54" fillId="13" borderId="93" xfId="0" applyFont="1" applyFill="1" applyBorder="1" applyAlignment="1">
      <alignment horizontal="center" readingOrder="1"/>
    </xf>
    <xf numFmtId="0" fontId="0" fillId="13" borderId="97" xfId="0" applyFill="1" applyBorder="1"/>
    <xf numFmtId="168" fontId="0" fillId="13" borderId="96" xfId="0" applyNumberFormat="1" applyFill="1" applyBorder="1" applyAlignment="1">
      <alignment horizontal="center"/>
    </xf>
    <xf numFmtId="168" fontId="0" fillId="13" borderId="94" xfId="0" applyNumberFormat="1" applyFill="1" applyBorder="1" applyAlignment="1">
      <alignment horizontal="center"/>
    </xf>
    <xf numFmtId="0" fontId="0" fillId="13" borderId="95" xfId="0" applyFill="1" applyBorder="1"/>
    <xf numFmtId="0" fontId="0" fillId="13" borderId="96" xfId="0" applyFill="1" applyBorder="1"/>
    <xf numFmtId="0" fontId="23" fillId="13" borderId="98" xfId="0" applyFont="1" applyFill="1" applyBorder="1" applyAlignment="1">
      <alignment vertical="top" wrapText="1"/>
    </xf>
    <xf numFmtId="0" fontId="0" fillId="13" borderId="99" xfId="0" applyFill="1" applyBorder="1"/>
    <xf numFmtId="0" fontId="23" fillId="13" borderId="100" xfId="0" applyFont="1" applyFill="1" applyBorder="1" applyAlignment="1">
      <alignment vertical="top" wrapText="1"/>
    </xf>
    <xf numFmtId="0" fontId="0" fillId="13" borderId="91" xfId="0" applyFill="1" applyBorder="1"/>
    <xf numFmtId="0" fontId="23" fillId="13" borderId="101" xfId="0" applyFont="1" applyFill="1" applyBorder="1" applyAlignment="1">
      <alignment horizontal="right" vertical="top" wrapText="1"/>
    </xf>
    <xf numFmtId="0" fontId="23" fillId="13" borderId="93" xfId="0" applyFont="1" applyFill="1" applyBorder="1" applyAlignment="1">
      <alignment vertical="top" wrapText="1"/>
    </xf>
    <xf numFmtId="0" fontId="23" fillId="13" borderId="51" xfId="0" applyFont="1" applyFill="1" applyBorder="1" applyAlignment="1">
      <alignment vertical="top" wrapText="1"/>
    </xf>
    <xf numFmtId="0" fontId="37" fillId="13" borderId="95" xfId="0" applyFont="1" applyFill="1" applyBorder="1" applyAlignment="1">
      <alignment vertical="top" wrapText="1"/>
    </xf>
    <xf numFmtId="168" fontId="0" fillId="13" borderId="92" xfId="0" applyNumberFormat="1" applyFill="1" applyBorder="1" applyAlignment="1">
      <alignment horizontal="center"/>
    </xf>
    <xf numFmtId="0" fontId="54" fillId="13" borderId="91" xfId="0" applyFont="1" applyFill="1" applyBorder="1" applyAlignment="1">
      <alignment horizontal="center" readingOrder="1"/>
    </xf>
    <xf numFmtId="0" fontId="37" fillId="13" borderId="95" xfId="0" applyFont="1" applyFill="1" applyBorder="1" applyAlignment="1">
      <alignment horizontal="right" vertical="top" wrapText="1"/>
    </xf>
    <xf numFmtId="0" fontId="0" fillId="13" borderId="96" xfId="0" applyFill="1" applyBorder="1" applyAlignment="1">
      <alignment horizontal="center"/>
    </xf>
    <xf numFmtId="0" fontId="0" fillId="13" borderId="94" xfId="0" applyFill="1" applyBorder="1" applyAlignment="1">
      <alignment horizontal="center"/>
    </xf>
    <xf numFmtId="0" fontId="23" fillId="13" borderId="7" xfId="0" applyFont="1" applyFill="1" applyBorder="1" applyAlignment="1">
      <alignment vertical="center" wrapText="1"/>
    </xf>
    <xf numFmtId="0" fontId="0" fillId="13" borderId="8" xfId="0" applyFill="1" applyBorder="1" applyAlignment="1">
      <alignment vertical="center"/>
    </xf>
    <xf numFmtId="168" fontId="0" fillId="13" borderId="8" xfId="0" applyNumberFormat="1" applyFill="1" applyBorder="1" applyAlignment="1">
      <alignment horizontal="center" vertical="center"/>
    </xf>
    <xf numFmtId="168" fontId="0" fillId="13" borderId="9" xfId="0" applyNumberFormat="1" applyFill="1" applyBorder="1" applyAlignment="1">
      <alignment horizontal="center" vertical="center"/>
    </xf>
    <xf numFmtId="0" fontId="13" fillId="0" borderId="7" xfId="0" applyFont="1" applyBorder="1" applyAlignment="1">
      <alignment vertical="center"/>
    </xf>
    <xf numFmtId="0" fontId="24" fillId="0" borderId="0" xfId="0" applyFont="1" applyAlignment="1">
      <alignment horizontal="center" vertical="center" readingOrder="2"/>
    </xf>
    <xf numFmtId="0" fontId="10" fillId="6" borderId="4" xfId="0" applyFont="1" applyFill="1" applyBorder="1" applyAlignment="1">
      <alignment vertical="center" wrapText="1"/>
    </xf>
    <xf numFmtId="0" fontId="10" fillId="6" borderId="11" xfId="0" applyFont="1" applyFill="1" applyBorder="1" applyAlignment="1">
      <alignment vertical="center" wrapText="1"/>
    </xf>
    <xf numFmtId="0" fontId="10" fillId="6" borderId="0" xfId="0" applyFont="1" applyFill="1" applyBorder="1" applyAlignment="1">
      <alignment vertical="center" wrapText="1"/>
    </xf>
    <xf numFmtId="0" fontId="10" fillId="6" borderId="15" xfId="0" applyFont="1" applyFill="1" applyBorder="1" applyAlignment="1">
      <alignment vertical="center" wrapText="1"/>
    </xf>
    <xf numFmtId="0" fontId="10" fillId="6" borderId="17" xfId="0" applyFont="1" applyFill="1" applyBorder="1" applyAlignment="1">
      <alignment vertical="center" wrapText="1"/>
    </xf>
    <xf numFmtId="0" fontId="13" fillId="6" borderId="4" xfId="0" applyFont="1" applyFill="1" applyBorder="1" applyAlignment="1">
      <alignment vertical="center" wrapText="1" readingOrder="2"/>
    </xf>
    <xf numFmtId="0" fontId="7" fillId="6" borderId="11" xfId="0" applyFont="1" applyFill="1" applyBorder="1" applyAlignment="1">
      <alignment vertical="center" wrapText="1"/>
    </xf>
    <xf numFmtId="0" fontId="13" fillId="6" borderId="2" xfId="0" applyFont="1" applyFill="1" applyBorder="1" applyAlignment="1">
      <alignment horizontal="right" vertical="center" wrapText="1" indent="4" readingOrder="2"/>
    </xf>
    <xf numFmtId="0" fontId="7" fillId="6" borderId="16" xfId="0" applyFont="1" applyFill="1" applyBorder="1" applyAlignment="1">
      <alignment horizontal="center" vertical="center" wrapText="1"/>
    </xf>
    <xf numFmtId="0" fontId="14" fillId="6" borderId="7" xfId="0" applyFont="1" applyFill="1" applyBorder="1" applyAlignment="1">
      <alignment vertical="center" readingOrder="2"/>
    </xf>
    <xf numFmtId="0" fontId="7" fillId="6" borderId="15" xfId="0" applyFont="1" applyFill="1" applyBorder="1" applyAlignment="1">
      <alignment vertical="center" wrapText="1"/>
    </xf>
    <xf numFmtId="0" fontId="45" fillId="0" borderId="0" xfId="0" applyFont="1" applyProtection="1"/>
    <xf numFmtId="0" fontId="9" fillId="0" borderId="0" xfId="0" applyFont="1" applyAlignment="1" applyProtection="1">
      <alignment vertical="center"/>
    </xf>
    <xf numFmtId="0" fontId="0" fillId="4" borderId="4" xfId="0" applyFill="1" applyBorder="1" applyAlignment="1">
      <alignment vertical="center"/>
    </xf>
    <xf numFmtId="0" fontId="0" fillId="6" borderId="4" xfId="0" applyFill="1" applyBorder="1" applyAlignment="1">
      <alignment vertical="center"/>
    </xf>
    <xf numFmtId="0" fontId="0" fillId="6" borderId="5" xfId="0" applyFill="1" applyBorder="1" applyAlignment="1">
      <alignment vertical="center"/>
    </xf>
    <xf numFmtId="0" fontId="0" fillId="6" borderId="7" xfId="0" applyFill="1" applyBorder="1" applyAlignment="1">
      <alignment vertical="center"/>
    </xf>
    <xf numFmtId="0" fontId="0" fillId="6" borderId="8" xfId="0" applyFill="1" applyBorder="1" applyAlignment="1">
      <alignment vertical="center"/>
    </xf>
    <xf numFmtId="0" fontId="0" fillId="0" borderId="8" xfId="0" applyBorder="1" applyAlignment="1">
      <alignment vertical="center"/>
    </xf>
    <xf numFmtId="0" fontId="0" fillId="14" borderId="26" xfId="0" applyFill="1" applyBorder="1" applyAlignment="1">
      <alignment vertical="center"/>
    </xf>
    <xf numFmtId="0" fontId="0" fillId="14" borderId="10" xfId="0" applyFill="1" applyBorder="1" applyAlignment="1">
      <alignment vertical="center"/>
    </xf>
    <xf numFmtId="0" fontId="0" fillId="18" borderId="26" xfId="0" applyFill="1" applyBorder="1" applyAlignment="1"/>
    <xf numFmtId="0" fontId="0" fillId="18" borderId="10" xfId="0" applyFill="1" applyBorder="1" applyAlignment="1"/>
    <xf numFmtId="0" fontId="0" fillId="18" borderId="33" xfId="0" applyFill="1" applyBorder="1" applyAlignment="1">
      <alignment wrapText="1"/>
    </xf>
    <xf numFmtId="0" fontId="0" fillId="18" borderId="34" xfId="0" applyFill="1" applyBorder="1" applyAlignment="1">
      <alignment wrapText="1"/>
    </xf>
    <xf numFmtId="0" fontId="0" fillId="18" borderId="35" xfId="0" applyFill="1" applyBorder="1" applyAlignment="1">
      <alignment wrapText="1"/>
    </xf>
    <xf numFmtId="0" fontId="0" fillId="0" borderId="0" xfId="0" applyAlignment="1">
      <alignment wrapText="1"/>
    </xf>
    <xf numFmtId="0" fontId="0" fillId="18" borderId="45" xfId="0" applyFill="1" applyBorder="1" applyAlignment="1">
      <alignment wrapText="1"/>
    </xf>
    <xf numFmtId="0" fontId="0" fillId="18" borderId="46" xfId="0" applyFill="1" applyBorder="1" applyAlignment="1">
      <alignment wrapText="1"/>
    </xf>
    <xf numFmtId="0" fontId="0" fillId="18" borderId="108" xfId="0" applyFill="1" applyBorder="1" applyAlignment="1">
      <alignment wrapText="1"/>
    </xf>
    <xf numFmtId="0" fontId="23" fillId="18" borderId="36" xfId="0" applyFont="1" applyFill="1" applyBorder="1" applyAlignment="1">
      <alignment vertical="top" wrapText="1"/>
    </xf>
    <xf numFmtId="167" fontId="0" fillId="18" borderId="37" xfId="0" applyNumberFormat="1" applyFill="1" applyBorder="1" applyAlignment="1">
      <alignment horizontal="center"/>
    </xf>
    <xf numFmtId="167" fontId="0" fillId="18" borderId="38" xfId="0" applyNumberFormat="1" applyFill="1" applyBorder="1" applyAlignment="1">
      <alignment horizontal="center"/>
    </xf>
    <xf numFmtId="0" fontId="23" fillId="18" borderId="109" xfId="0" applyFont="1" applyFill="1" applyBorder="1" applyAlignment="1">
      <alignment vertical="top" wrapText="1"/>
    </xf>
    <xf numFmtId="167" fontId="0" fillId="18" borderId="49" xfId="0" applyNumberFormat="1" applyFill="1" applyBorder="1" applyAlignment="1">
      <alignment horizontal="center"/>
    </xf>
    <xf numFmtId="167" fontId="0" fillId="18" borderId="50" xfId="0" applyNumberFormat="1" applyFill="1" applyBorder="1" applyAlignment="1">
      <alignment horizontal="center"/>
    </xf>
    <xf numFmtId="0" fontId="23" fillId="18" borderId="39" xfId="0" applyFont="1" applyFill="1" applyBorder="1" applyAlignment="1">
      <alignment vertical="top" wrapText="1"/>
    </xf>
    <xf numFmtId="167" fontId="0" fillId="18" borderId="40" xfId="0" applyNumberFormat="1" applyFill="1" applyBorder="1" applyAlignment="1">
      <alignment horizontal="center"/>
    </xf>
    <xf numFmtId="167" fontId="0" fillId="18" borderId="41" xfId="0" applyNumberFormat="1" applyFill="1" applyBorder="1" applyAlignment="1">
      <alignment horizontal="center"/>
    </xf>
    <xf numFmtId="0" fontId="0" fillId="0" borderId="0" xfId="0" applyFill="1" applyAlignment="1">
      <alignment horizontal="center" vertical="center" readingOrder="1"/>
    </xf>
    <xf numFmtId="0" fontId="0" fillId="0" borderId="0" xfId="0" applyFill="1" applyAlignment="1">
      <alignment horizontal="right"/>
    </xf>
    <xf numFmtId="0" fontId="0" fillId="0" borderId="0" xfId="0" applyFill="1"/>
    <xf numFmtId="167" fontId="0" fillId="0" borderId="0" xfId="0" applyNumberFormat="1" applyFill="1" applyBorder="1" applyAlignment="1">
      <alignment horizontal="center"/>
    </xf>
    <xf numFmtId="0" fontId="0" fillId="0" borderId="0" xfId="0" applyFill="1" applyAlignment="1">
      <alignment horizontal="center"/>
    </xf>
    <xf numFmtId="0" fontId="23" fillId="0" borderId="0" xfId="0" applyFont="1" applyFill="1" applyBorder="1" applyAlignment="1">
      <alignment vertical="top" wrapText="1"/>
    </xf>
    <xf numFmtId="0" fontId="0" fillId="0" borderId="0" xfId="0" applyFill="1" applyBorder="1"/>
    <xf numFmtId="167" fontId="47" fillId="0" borderId="0" xfId="0" applyNumberFormat="1" applyFont="1" applyFill="1" applyBorder="1" applyAlignment="1">
      <alignment horizontal="center"/>
    </xf>
    <xf numFmtId="0" fontId="23" fillId="18" borderId="2" xfId="0" applyFont="1" applyFill="1" applyBorder="1" applyAlignment="1">
      <alignment horizontal="right" wrapText="1"/>
    </xf>
    <xf numFmtId="0" fontId="0" fillId="18" borderId="35" xfId="0" applyFill="1" applyBorder="1" applyAlignment="1">
      <alignment horizontal="center" wrapText="1"/>
    </xf>
    <xf numFmtId="0" fontId="0" fillId="18" borderId="108" xfId="0" applyFill="1" applyBorder="1" applyAlignment="1">
      <alignment horizontal="center" wrapText="1"/>
    </xf>
    <xf numFmtId="0" fontId="0" fillId="18" borderId="0" xfId="0" applyFill="1" applyBorder="1" applyAlignment="1">
      <alignment wrapText="1"/>
    </xf>
    <xf numFmtId="0" fontId="0" fillId="18" borderId="3" xfId="0" applyFill="1" applyBorder="1" applyAlignment="1">
      <alignment horizontal="center" wrapText="1"/>
    </xf>
    <xf numFmtId="0" fontId="23" fillId="18" borderId="4" xfId="0" applyFont="1" applyFill="1" applyBorder="1" applyAlignment="1">
      <alignment horizontal="right" wrapText="1"/>
    </xf>
    <xf numFmtId="0" fontId="23" fillId="18" borderId="5" xfId="0" applyFont="1" applyFill="1" applyBorder="1" applyAlignment="1">
      <alignment horizontal="center" wrapText="1"/>
    </xf>
    <xf numFmtId="0" fontId="23" fillId="18" borderId="26" xfId="0" applyFont="1" applyFill="1" applyBorder="1" applyAlignment="1">
      <alignment horizontal="center" wrapText="1"/>
    </xf>
    <xf numFmtId="167" fontId="0" fillId="18" borderId="10" xfId="0" applyNumberFormat="1" applyFill="1" applyBorder="1" applyAlignment="1">
      <alignment horizontal="center"/>
    </xf>
    <xf numFmtId="0" fontId="23" fillId="18" borderId="33" xfId="0" applyFont="1" applyFill="1" applyBorder="1" applyAlignment="1">
      <alignment horizontal="right" wrapText="1"/>
    </xf>
    <xf numFmtId="0" fontId="23" fillId="18" borderId="34" xfId="0" applyFont="1" applyFill="1" applyBorder="1" applyAlignment="1">
      <alignment horizontal="center" wrapText="1"/>
    </xf>
    <xf numFmtId="0" fontId="23" fillId="18" borderId="46" xfId="0" applyFont="1" applyFill="1" applyBorder="1" applyAlignment="1">
      <alignment horizontal="center" wrapText="1"/>
    </xf>
    <xf numFmtId="167" fontId="0" fillId="18" borderId="108" xfId="0" applyNumberFormat="1" applyFill="1" applyBorder="1" applyAlignment="1">
      <alignment horizontal="center"/>
    </xf>
    <xf numFmtId="0" fontId="23" fillId="18" borderId="36" xfId="0" applyFont="1" applyFill="1" applyBorder="1" applyAlignment="1">
      <alignment horizontal="right" wrapText="1"/>
    </xf>
    <xf numFmtId="0" fontId="23" fillId="18" borderId="37" xfId="0" applyFont="1" applyFill="1" applyBorder="1" applyAlignment="1">
      <alignment horizontal="center" wrapText="1"/>
    </xf>
    <xf numFmtId="168" fontId="0" fillId="18" borderId="40" xfId="0" applyNumberFormat="1" applyFill="1" applyBorder="1" applyAlignment="1">
      <alignment horizontal="center"/>
    </xf>
    <xf numFmtId="0" fontId="23" fillId="18" borderId="49" xfId="0" applyFont="1" applyFill="1" applyBorder="1" applyAlignment="1">
      <alignment horizontal="right" wrapText="1"/>
    </xf>
    <xf numFmtId="0" fontId="23" fillId="18" borderId="50" xfId="0" applyFont="1" applyFill="1" applyBorder="1" applyAlignment="1">
      <alignment horizontal="right" wrapText="1"/>
    </xf>
    <xf numFmtId="0" fontId="0" fillId="18" borderId="2" xfId="0" applyFill="1" applyBorder="1"/>
    <xf numFmtId="0" fontId="0" fillId="18" borderId="0" xfId="0" applyFill="1" applyBorder="1"/>
    <xf numFmtId="0" fontId="0" fillId="18" borderId="5" xfId="0" applyFill="1" applyBorder="1"/>
    <xf numFmtId="0" fontId="0" fillId="18" borderId="6" xfId="0" applyFill="1" applyBorder="1"/>
    <xf numFmtId="0" fontId="0" fillId="18" borderId="3" xfId="0" applyFill="1" applyBorder="1"/>
    <xf numFmtId="168" fontId="0" fillId="18" borderId="37" xfId="0" applyNumberFormat="1" applyFill="1" applyBorder="1" applyAlignment="1">
      <alignment horizontal="center"/>
    </xf>
    <xf numFmtId="0" fontId="23" fillId="0" borderId="2" xfId="0" applyFont="1" applyFill="1" applyBorder="1" applyAlignment="1">
      <alignment vertical="top" wrapText="1"/>
    </xf>
    <xf numFmtId="168" fontId="0" fillId="0" borderId="0" xfId="0" applyNumberFormat="1" applyFill="1" applyBorder="1" applyAlignment="1">
      <alignment horizontal="center"/>
    </xf>
    <xf numFmtId="0" fontId="23" fillId="18" borderId="0" xfId="0" applyFont="1" applyFill="1" applyBorder="1" applyAlignment="1">
      <alignment horizontal="right" wrapText="1"/>
    </xf>
    <xf numFmtId="0" fontId="23" fillId="18" borderId="1" xfId="0" applyFont="1" applyFill="1" applyBorder="1" applyAlignment="1">
      <alignment horizontal="right" wrapText="1"/>
    </xf>
    <xf numFmtId="0" fontId="23" fillId="18" borderId="26" xfId="0" applyFont="1" applyFill="1" applyBorder="1" applyAlignment="1">
      <alignment horizontal="right" wrapText="1"/>
    </xf>
    <xf numFmtId="0" fontId="23" fillId="18" borderId="1" xfId="0" applyFont="1" applyFill="1" applyBorder="1" applyAlignment="1">
      <alignment vertical="top" wrapText="1"/>
    </xf>
    <xf numFmtId="0" fontId="0" fillId="18" borderId="26" xfId="0" applyFill="1" applyBorder="1"/>
    <xf numFmtId="0" fontId="0" fillId="18" borderId="26" xfId="0" applyFill="1" applyBorder="1" applyAlignment="1">
      <alignment horizontal="center"/>
    </xf>
    <xf numFmtId="168" fontId="0" fillId="18" borderId="26" xfId="0" applyNumberFormat="1" applyFill="1" applyBorder="1" applyAlignment="1">
      <alignment horizontal="center"/>
    </xf>
    <xf numFmtId="0" fontId="23" fillId="18" borderId="7" xfId="0" applyFont="1" applyFill="1" applyBorder="1" applyAlignment="1">
      <alignment vertical="top" wrapText="1"/>
    </xf>
    <xf numFmtId="0" fontId="0" fillId="18" borderId="8" xfId="0" applyFill="1" applyBorder="1"/>
    <xf numFmtId="168" fontId="0" fillId="18" borderId="8" xfId="0" applyNumberFormat="1" applyFill="1" applyBorder="1" applyAlignment="1">
      <alignment horizontal="center"/>
    </xf>
    <xf numFmtId="0" fontId="0" fillId="18" borderId="7" xfId="0" applyFill="1" applyBorder="1"/>
    <xf numFmtId="0" fontId="0" fillId="18" borderId="8" xfId="0" applyFill="1" applyBorder="1" applyAlignment="1">
      <alignment horizontal="right"/>
    </xf>
    <xf numFmtId="0" fontId="43" fillId="4" borderId="5" xfId="0" applyFont="1" applyFill="1" applyBorder="1"/>
    <xf numFmtId="0" fontId="43" fillId="4" borderId="0" xfId="0" applyFont="1" applyFill="1" applyBorder="1"/>
    <xf numFmtId="0" fontId="43" fillId="4" borderId="8" xfId="0" applyFont="1" applyFill="1" applyBorder="1"/>
    <xf numFmtId="0" fontId="43" fillId="12" borderId="0" xfId="0" applyFont="1" applyFill="1"/>
    <xf numFmtId="0" fontId="43" fillId="12" borderId="31" xfId="0" applyFont="1" applyFill="1" applyBorder="1"/>
    <xf numFmtId="0" fontId="43" fillId="12" borderId="0" xfId="0" applyFont="1" applyFill="1" applyBorder="1"/>
    <xf numFmtId="0" fontId="43" fillId="0" borderId="0" xfId="0" applyFont="1" applyBorder="1"/>
    <xf numFmtId="0" fontId="43" fillId="16" borderId="72" xfId="0" applyFont="1" applyFill="1" applyBorder="1"/>
    <xf numFmtId="0" fontId="43" fillId="16" borderId="73" xfId="0" applyFont="1" applyFill="1" applyBorder="1"/>
    <xf numFmtId="0" fontId="43" fillId="16" borderId="74" xfId="0" applyFont="1" applyFill="1" applyBorder="1"/>
    <xf numFmtId="0" fontId="43" fillId="16" borderId="75" xfId="0" applyFont="1" applyFill="1" applyBorder="1"/>
    <xf numFmtId="0" fontId="60" fillId="0" borderId="0" xfId="0" applyFont="1" applyAlignment="1">
      <alignment horizontal="right" readingOrder="2"/>
    </xf>
    <xf numFmtId="0" fontId="61" fillId="0" borderId="0" xfId="0" applyFont="1" applyAlignment="1">
      <alignment horizontal="right" readingOrder="2"/>
    </xf>
    <xf numFmtId="0" fontId="43" fillId="13" borderId="40" xfId="0" applyFont="1" applyFill="1" applyBorder="1"/>
    <xf numFmtId="0" fontId="43" fillId="13" borderId="41" xfId="0" applyFont="1" applyFill="1" applyBorder="1"/>
    <xf numFmtId="0" fontId="43" fillId="0" borderId="0" xfId="0" applyFont="1" applyAlignment="1">
      <alignment wrapText="1"/>
    </xf>
    <xf numFmtId="0" fontId="43" fillId="0" borderId="0" xfId="0" applyFont="1" applyFill="1"/>
    <xf numFmtId="167" fontId="43" fillId="0" borderId="0" xfId="0" applyNumberFormat="1" applyFont="1" applyFill="1" applyBorder="1" applyAlignment="1">
      <alignment horizontal="center"/>
    </xf>
    <xf numFmtId="0" fontId="43" fillId="18" borderId="5" xfId="0" applyFont="1" applyFill="1" applyBorder="1"/>
    <xf numFmtId="0" fontId="43" fillId="18" borderId="6" xfId="0" applyFont="1" applyFill="1" applyBorder="1"/>
    <xf numFmtId="0" fontId="43" fillId="18" borderId="0" xfId="0" applyFont="1" applyFill="1" applyBorder="1"/>
    <xf numFmtId="0" fontId="43" fillId="18" borderId="3" xfId="0" applyFont="1" applyFill="1" applyBorder="1"/>
    <xf numFmtId="0" fontId="43" fillId="18" borderId="10" xfId="0" applyFont="1" applyFill="1" applyBorder="1" applyAlignment="1">
      <alignment horizontal="center"/>
    </xf>
    <xf numFmtId="0" fontId="43" fillId="18" borderId="9" xfId="0" applyFont="1" applyFill="1" applyBorder="1" applyAlignment="1">
      <alignment horizontal="center"/>
    </xf>
    <xf numFmtId="0" fontId="43" fillId="18" borderId="8" xfId="0" applyFont="1" applyFill="1" applyBorder="1"/>
    <xf numFmtId="0" fontId="43" fillId="18" borderId="9" xfId="0" applyFont="1" applyFill="1" applyBorder="1"/>
    <xf numFmtId="0" fontId="58" fillId="4" borderId="0" xfId="0" applyFont="1" applyFill="1" applyAlignment="1" applyProtection="1">
      <alignment horizontal="left"/>
    </xf>
    <xf numFmtId="0" fontId="57" fillId="0" borderId="0" xfId="0" applyFont="1" applyProtection="1"/>
    <xf numFmtId="0" fontId="63" fillId="19" borderId="31" xfId="0" applyFont="1" applyFill="1" applyBorder="1" applyProtection="1"/>
    <xf numFmtId="0" fontId="62" fillId="19" borderId="29" xfId="0" applyFont="1" applyFill="1" applyBorder="1" applyProtection="1"/>
    <xf numFmtId="0" fontId="62" fillId="19" borderId="31" xfId="0" applyFont="1" applyFill="1" applyBorder="1" applyProtection="1"/>
    <xf numFmtId="0" fontId="58" fillId="4" borderId="0" xfId="0" applyFont="1" applyFill="1" applyProtection="1"/>
    <xf numFmtId="0" fontId="63" fillId="20" borderId="31" xfId="0" applyFont="1" applyFill="1" applyBorder="1" applyProtection="1"/>
    <xf numFmtId="0" fontId="63" fillId="20" borderId="29" xfId="0" applyFont="1" applyFill="1" applyBorder="1" applyAlignment="1" applyProtection="1">
      <alignment horizontal="center" wrapText="1"/>
    </xf>
    <xf numFmtId="0" fontId="63" fillId="20" borderId="31" xfId="0" applyFont="1" applyFill="1" applyBorder="1" applyAlignment="1" applyProtection="1">
      <alignment horizontal="center" wrapText="1"/>
    </xf>
    <xf numFmtId="0" fontId="63" fillId="20" borderId="31" xfId="0" applyFont="1" applyFill="1" applyBorder="1" applyAlignment="1" applyProtection="1">
      <alignment horizontal="left" wrapText="1"/>
    </xf>
    <xf numFmtId="3" fontId="64" fillId="14" borderId="110" xfId="0" applyNumberFormat="1" applyFont="1" applyFill="1" applyBorder="1" applyAlignment="1" applyProtection="1">
      <alignment horizontal="center"/>
      <protection locked="0"/>
    </xf>
    <xf numFmtId="0" fontId="64" fillId="4" borderId="26" xfId="0" applyFont="1" applyFill="1" applyBorder="1" applyAlignment="1" applyProtection="1">
      <alignment horizontal="center"/>
    </xf>
    <xf numFmtId="171" fontId="64" fillId="14" borderId="110" xfId="0" applyNumberFormat="1" applyFont="1" applyFill="1" applyBorder="1" applyAlignment="1" applyProtection="1">
      <alignment horizontal="center"/>
      <protection locked="0"/>
    </xf>
    <xf numFmtId="0" fontId="64" fillId="4" borderId="10" xfId="0" applyFont="1" applyFill="1" applyBorder="1" applyAlignment="1" applyProtection="1">
      <alignment horizontal="center"/>
    </xf>
    <xf numFmtId="165" fontId="64" fillId="21" borderId="31" xfId="0" applyNumberFormat="1" applyFont="1" applyFill="1" applyBorder="1" applyAlignment="1" applyProtection="1">
      <alignment horizontal="center"/>
    </xf>
    <xf numFmtId="0" fontId="64" fillId="4" borderId="31" xfId="0" applyFont="1" applyFill="1" applyBorder="1" applyAlignment="1" applyProtection="1">
      <alignment horizontal="center"/>
    </xf>
    <xf numFmtId="171" fontId="64" fillId="22" borderId="31" xfId="0" applyNumberFormat="1" applyFont="1" applyFill="1" applyBorder="1" applyAlignment="1" applyProtection="1">
      <alignment horizontal="center"/>
      <protection locked="0"/>
    </xf>
    <xf numFmtId="0" fontId="59" fillId="4" borderId="0" xfId="0" applyFont="1" applyFill="1" applyProtection="1"/>
    <xf numFmtId="0" fontId="65" fillId="4" borderId="31" xfId="0" applyFont="1" applyFill="1" applyBorder="1" applyAlignment="1" applyProtection="1">
      <alignment wrapText="1"/>
    </xf>
    <xf numFmtId="0" fontId="56" fillId="0" borderId="0" xfId="0" applyFont="1" applyProtection="1"/>
    <xf numFmtId="0" fontId="66" fillId="0" borderId="0" xfId="0" applyFont="1" applyProtection="1"/>
    <xf numFmtId="0" fontId="64" fillId="4" borderId="110" xfId="0" applyFont="1" applyFill="1" applyBorder="1" applyAlignment="1" applyProtection="1">
      <alignment horizontal="center"/>
      <protection locked="0"/>
    </xf>
    <xf numFmtId="0" fontId="67" fillId="4" borderId="0" xfId="0" applyFont="1" applyFill="1" applyAlignment="1" applyProtection="1">
      <alignment horizontal="left"/>
    </xf>
    <xf numFmtId="0" fontId="69" fillId="19" borderId="31" xfId="0" applyFont="1" applyFill="1" applyBorder="1" applyProtection="1"/>
    <xf numFmtId="0" fontId="68" fillId="19" borderId="29" xfId="0" applyFont="1" applyFill="1" applyBorder="1" applyProtection="1"/>
    <xf numFmtId="0" fontId="68" fillId="19" borderId="31" xfId="0" applyFont="1" applyFill="1" applyBorder="1" applyProtection="1"/>
    <xf numFmtId="0" fontId="68" fillId="19" borderId="1" xfId="0" applyFont="1" applyFill="1" applyBorder="1" applyProtection="1"/>
    <xf numFmtId="0" fontId="23" fillId="4" borderId="0" xfId="0" applyFont="1" applyFill="1" applyProtection="1"/>
    <xf numFmtId="0" fontId="64" fillId="20" borderId="31" xfId="0" applyFont="1" applyFill="1" applyBorder="1" applyProtection="1"/>
    <xf numFmtId="0" fontId="64" fillId="20" borderId="29" xfId="0" applyFont="1" applyFill="1" applyBorder="1" applyAlignment="1" applyProtection="1">
      <alignment horizontal="center" wrapText="1"/>
    </xf>
    <xf numFmtId="0" fontId="64" fillId="20" borderId="31" xfId="0" applyFont="1" applyFill="1" applyBorder="1" applyAlignment="1" applyProtection="1">
      <alignment horizontal="center" wrapText="1"/>
    </xf>
    <xf numFmtId="0" fontId="64" fillId="20" borderId="31" xfId="0" applyFont="1" applyFill="1" applyBorder="1" applyAlignment="1" applyProtection="1">
      <alignment horizontal="left" wrapText="1"/>
    </xf>
    <xf numFmtId="0" fontId="64" fillId="20" borderId="1" xfId="0" applyFont="1" applyFill="1" applyBorder="1" applyAlignment="1" applyProtection="1">
      <alignment horizontal="center" wrapText="1"/>
    </xf>
    <xf numFmtId="0" fontId="37" fillId="4" borderId="0" xfId="0" applyFont="1" applyFill="1" applyProtection="1"/>
    <xf numFmtId="0" fontId="70" fillId="0" borderId="0" xfId="0" applyFont="1" applyProtection="1"/>
    <xf numFmtId="0" fontId="16" fillId="0" borderId="0" xfId="0" applyFont="1" applyProtection="1"/>
    <xf numFmtId="0" fontId="71" fillId="4" borderId="0" xfId="0" applyFont="1" applyFill="1" applyAlignment="1" applyProtection="1">
      <alignment horizontal="left"/>
    </xf>
    <xf numFmtId="0" fontId="72" fillId="4" borderId="0" xfId="0" applyFont="1" applyFill="1" applyProtection="1"/>
    <xf numFmtId="0" fontId="73" fillId="14" borderId="0" xfId="0" applyFont="1" applyFill="1" applyProtection="1"/>
    <xf numFmtId="0" fontId="57" fillId="14" borderId="0" xfId="0" applyFont="1" applyFill="1" applyProtection="1"/>
    <xf numFmtId="0" fontId="73" fillId="0" borderId="0" xfId="0" applyFont="1" applyProtection="1"/>
    <xf numFmtId="0" fontId="73" fillId="0" borderId="0" xfId="0" applyFont="1"/>
    <xf numFmtId="0" fontId="72" fillId="20" borderId="31" xfId="0" applyFont="1" applyFill="1" applyBorder="1" applyAlignment="1" applyProtection="1"/>
    <xf numFmtId="0" fontId="72" fillId="0" borderId="31" xfId="0" applyFont="1" applyBorder="1" applyAlignment="1" applyProtection="1">
      <alignment wrapText="1"/>
    </xf>
    <xf numFmtId="0" fontId="16" fillId="16" borderId="0" xfId="0" applyFont="1" applyFill="1" applyBorder="1"/>
    <xf numFmtId="0" fontId="16" fillId="16" borderId="10" xfId="0" applyFont="1" applyFill="1" applyBorder="1" applyAlignment="1">
      <alignment horizontal="center"/>
    </xf>
    <xf numFmtId="0" fontId="16" fillId="16" borderId="5" xfId="0" applyFont="1" applyFill="1" applyBorder="1" applyAlignment="1">
      <alignment horizontal="center"/>
    </xf>
    <xf numFmtId="0" fontId="16" fillId="16" borderId="6" xfId="0" applyFont="1" applyFill="1" applyBorder="1" applyAlignment="1">
      <alignment horizontal="center"/>
    </xf>
    <xf numFmtId="0" fontId="16" fillId="16" borderId="0" xfId="0" applyFont="1" applyFill="1" applyBorder="1" applyAlignment="1">
      <alignment horizontal="center"/>
    </xf>
    <xf numFmtId="0" fontId="16" fillId="16" borderId="3" xfId="0" applyFont="1" applyFill="1" applyBorder="1" applyAlignment="1">
      <alignment horizontal="center"/>
    </xf>
    <xf numFmtId="0" fontId="16" fillId="16" borderId="8" xfId="0" applyFont="1" applyFill="1" applyBorder="1" applyAlignment="1">
      <alignment horizontal="center"/>
    </xf>
    <xf numFmtId="0" fontId="16" fillId="16" borderId="9" xfId="0" applyFont="1" applyFill="1" applyBorder="1" applyAlignment="1">
      <alignment horizontal="center"/>
    </xf>
    <xf numFmtId="0" fontId="16" fillId="13" borderId="6" xfId="0" applyFont="1" applyFill="1" applyBorder="1"/>
    <xf numFmtId="0" fontId="45" fillId="4" borderId="5" xfId="0" applyFont="1" applyFill="1" applyBorder="1"/>
    <xf numFmtId="0" fontId="45" fillId="4" borderId="0" xfId="0" applyFont="1" applyFill="1" applyBorder="1"/>
    <xf numFmtId="0" fontId="45" fillId="4" borderId="8" xfId="0" applyFont="1" applyFill="1" applyBorder="1"/>
    <xf numFmtId="0" fontId="45" fillId="12" borderId="0" xfId="0" applyFont="1" applyFill="1"/>
    <xf numFmtId="0" fontId="45" fillId="0" borderId="0" xfId="0" applyFont="1" applyBorder="1"/>
    <xf numFmtId="0" fontId="45" fillId="16" borderId="72" xfId="0" applyFont="1" applyFill="1" applyBorder="1"/>
    <xf numFmtId="0" fontId="45" fillId="13" borderId="3" xfId="0" applyFont="1" applyFill="1" applyBorder="1"/>
    <xf numFmtId="0" fontId="45" fillId="0" borderId="0" xfId="0" applyFont="1" applyAlignment="1">
      <alignment horizontal="right" readingOrder="2"/>
    </xf>
    <xf numFmtId="0" fontId="77" fillId="0" borderId="0" xfId="0" applyFont="1" applyAlignment="1">
      <alignment horizontal="justify" readingOrder="2"/>
    </xf>
    <xf numFmtId="0" fontId="45" fillId="13" borderId="9" xfId="0" applyFont="1" applyFill="1" applyBorder="1"/>
    <xf numFmtId="0" fontId="45" fillId="0" borderId="10" xfId="0" applyFont="1" applyBorder="1"/>
    <xf numFmtId="0" fontId="45" fillId="0" borderId="0" xfId="0" applyFont="1" applyAlignment="1">
      <alignment wrapText="1"/>
    </xf>
    <xf numFmtId="167" fontId="45" fillId="0" borderId="0" xfId="0" applyNumberFormat="1" applyFont="1" applyAlignment="1">
      <alignment wrapText="1"/>
    </xf>
    <xf numFmtId="167" fontId="45" fillId="0" borderId="0" xfId="0" applyNumberFormat="1" applyFont="1" applyFill="1" applyBorder="1" applyAlignment="1">
      <alignment horizontal="center"/>
    </xf>
    <xf numFmtId="0" fontId="0" fillId="6" borderId="112" xfId="0" applyFill="1" applyBorder="1"/>
    <xf numFmtId="0" fontId="35" fillId="4" borderId="39" xfId="0" applyFont="1" applyFill="1" applyBorder="1"/>
    <xf numFmtId="0" fontId="0" fillId="0" borderId="40" xfId="0" applyBorder="1"/>
    <xf numFmtId="0" fontId="0" fillId="0" borderId="41" xfId="0" applyBorder="1"/>
    <xf numFmtId="0" fontId="16" fillId="16" borderId="1" xfId="0" applyFont="1" applyFill="1" applyBorder="1" applyAlignment="1">
      <alignment horizontal="center"/>
    </xf>
    <xf numFmtId="0" fontId="78" fillId="16" borderId="4" xfId="0" applyFont="1" applyFill="1" applyBorder="1"/>
    <xf numFmtId="0" fontId="78" fillId="16" borderId="2" xfId="0" applyFont="1" applyFill="1" applyBorder="1"/>
    <xf numFmtId="0" fontId="78" fillId="16" borderId="7" xfId="0" applyFont="1" applyFill="1" applyBorder="1"/>
    <xf numFmtId="0" fontId="7" fillId="13" borderId="26" xfId="0" applyFont="1" applyFill="1" applyBorder="1" applyAlignment="1">
      <alignment horizontal="center" readingOrder="1"/>
    </xf>
    <xf numFmtId="0" fontId="16" fillId="13" borderId="5" xfId="0" applyFont="1" applyFill="1" applyBorder="1"/>
    <xf numFmtId="0" fontId="76" fillId="13" borderId="91" xfId="0" applyFont="1" applyFill="1" applyBorder="1" applyAlignment="1">
      <alignment horizontal="center" readingOrder="1"/>
    </xf>
    <xf numFmtId="0" fontId="76" fillId="13" borderId="52" xfId="0" applyFont="1" applyFill="1" applyBorder="1" applyAlignment="1">
      <alignment horizontal="center" readingOrder="1"/>
    </xf>
    <xf numFmtId="0" fontId="76" fillId="13" borderId="96" xfId="0" applyFont="1" applyFill="1" applyBorder="1" applyAlignment="1">
      <alignment horizontal="center" readingOrder="1"/>
    </xf>
    <xf numFmtId="168" fontId="16" fillId="13" borderId="96" xfId="0" applyNumberFormat="1" applyFont="1" applyFill="1" applyBorder="1" applyAlignment="1">
      <alignment horizontal="center"/>
    </xf>
    <xf numFmtId="0" fontId="16" fillId="13" borderId="96" xfId="0" applyFont="1" applyFill="1" applyBorder="1"/>
    <xf numFmtId="168" fontId="16" fillId="13" borderId="0" xfId="0" applyNumberFormat="1" applyFont="1" applyFill="1" applyBorder="1" applyAlignment="1">
      <alignment horizontal="center"/>
    </xf>
    <xf numFmtId="0" fontId="16" fillId="13" borderId="0" xfId="0" applyFont="1" applyFill="1" applyBorder="1"/>
    <xf numFmtId="168" fontId="16" fillId="13" borderId="52" xfId="0" applyNumberFormat="1" applyFont="1" applyFill="1" applyBorder="1" applyAlignment="1">
      <alignment horizontal="center"/>
    </xf>
    <xf numFmtId="0" fontId="7" fillId="13" borderId="96" xfId="0" applyFont="1" applyFill="1" applyBorder="1" applyAlignment="1">
      <alignment horizontal="center" readingOrder="1"/>
    </xf>
    <xf numFmtId="0" fontId="7" fillId="13" borderId="8" xfId="0" applyFont="1" applyFill="1" applyBorder="1" applyAlignment="1">
      <alignment vertical="center" readingOrder="1"/>
    </xf>
    <xf numFmtId="0" fontId="76" fillId="13" borderId="8" xfId="0" applyFont="1" applyFill="1" applyBorder="1" applyAlignment="1">
      <alignment vertical="center" readingOrder="1"/>
    </xf>
    <xf numFmtId="0" fontId="16" fillId="13" borderId="26" xfId="0" applyFont="1" applyFill="1" applyBorder="1"/>
    <xf numFmtId="0" fontId="16" fillId="13" borderId="10" xfId="0" applyFont="1" applyFill="1" applyBorder="1"/>
    <xf numFmtId="168" fontId="16" fillId="13" borderId="34" xfId="0" applyNumberFormat="1" applyFont="1" applyFill="1" applyBorder="1" applyAlignment="1">
      <alignment horizontal="center"/>
    </xf>
    <xf numFmtId="0" fontId="16" fillId="13" borderId="35" xfId="0" applyFont="1" applyFill="1" applyBorder="1"/>
    <xf numFmtId="168" fontId="16" fillId="13" borderId="37" xfId="0" applyNumberFormat="1" applyFont="1" applyFill="1" applyBorder="1" applyAlignment="1">
      <alignment horizontal="center"/>
    </xf>
    <xf numFmtId="0" fontId="16" fillId="13" borderId="38" xfId="0" applyFont="1" applyFill="1" applyBorder="1"/>
    <xf numFmtId="0" fontId="16" fillId="13" borderId="37" xfId="0" applyFont="1" applyFill="1" applyBorder="1"/>
    <xf numFmtId="3" fontId="45" fillId="0" borderId="0" xfId="0" applyNumberFormat="1" applyFont="1" applyAlignment="1">
      <alignment vertical="center"/>
    </xf>
    <xf numFmtId="0" fontId="51" fillId="12" borderId="58" xfId="0" applyFont="1" applyFill="1" applyBorder="1" applyAlignment="1">
      <alignment horizontal="right" vertical="center" wrapText="1" readingOrder="2"/>
    </xf>
    <xf numFmtId="0" fontId="51" fillId="12" borderId="53" xfId="0" applyFont="1" applyFill="1" applyBorder="1" applyAlignment="1">
      <alignment horizontal="right" vertical="center" wrapText="1" readingOrder="2"/>
    </xf>
    <xf numFmtId="0" fontId="0" fillId="0" borderId="0" xfId="0" applyBorder="1" applyAlignment="1" applyProtection="1">
      <alignment horizontal="center" vertical="center"/>
      <protection locked="0"/>
    </xf>
    <xf numFmtId="0" fontId="10" fillId="0" borderId="0" xfId="0" applyFont="1" applyFill="1" applyBorder="1" applyAlignment="1">
      <alignment horizontal="center" vertical="center"/>
    </xf>
    <xf numFmtId="170" fontId="10" fillId="0" borderId="0" xfId="1" applyNumberFormat="1" applyFont="1" applyFill="1" applyBorder="1" applyAlignment="1">
      <alignment horizontal="center" vertical="center"/>
    </xf>
    <xf numFmtId="0" fontId="0" fillId="0" borderId="0" xfId="0" applyFill="1" applyBorder="1" applyAlignment="1" applyProtection="1">
      <alignment horizontal="center" vertical="center"/>
      <protection locked="0"/>
    </xf>
    <xf numFmtId="3" fontId="16" fillId="0" borderId="0" xfId="0" applyNumberFormat="1" applyFont="1" applyBorder="1" applyAlignment="1" applyProtection="1">
      <alignment horizontal="center" vertical="center"/>
      <protection locked="0"/>
    </xf>
    <xf numFmtId="0" fontId="16" fillId="0" borderId="0" xfId="0" applyFont="1" applyBorder="1" applyAlignment="1" applyProtection="1">
      <alignment horizontal="center" vertical="center"/>
      <protection locked="0"/>
    </xf>
    <xf numFmtId="2" fontId="16" fillId="0" borderId="0" xfId="0" applyNumberFormat="1" applyFont="1" applyAlignment="1">
      <alignment vertical="center"/>
    </xf>
    <xf numFmtId="0" fontId="10" fillId="4" borderId="0" xfId="0" applyFont="1" applyFill="1" applyBorder="1" applyAlignment="1">
      <alignment horizontal="center" vertical="center"/>
    </xf>
    <xf numFmtId="0" fontId="10" fillId="0" borderId="0" xfId="0" applyFont="1" applyAlignment="1">
      <alignment horizontal="center" vertical="center" wrapText="1"/>
    </xf>
    <xf numFmtId="0" fontId="10" fillId="4" borderId="0" xfId="0" applyFont="1" applyFill="1" applyBorder="1" applyAlignment="1">
      <alignment horizontal="center" vertical="center" wrapText="1"/>
    </xf>
    <xf numFmtId="0" fontId="15" fillId="0" borderId="0" xfId="0" applyFont="1" applyProtection="1"/>
    <xf numFmtId="0" fontId="15" fillId="0" borderId="0" xfId="0" applyFont="1"/>
    <xf numFmtId="0" fontId="10" fillId="14" borderId="0" xfId="0" applyFont="1" applyFill="1" applyBorder="1"/>
    <xf numFmtId="4" fontId="10" fillId="14" borderId="0" xfId="0" applyNumberFormat="1" applyFont="1" applyFill="1" applyBorder="1" applyAlignment="1">
      <alignment horizontal="center"/>
    </xf>
    <xf numFmtId="0" fontId="10" fillId="14" borderId="0" xfId="0" applyFont="1" applyFill="1"/>
    <xf numFmtId="0" fontId="10" fillId="14" borderId="0" xfId="0" applyFont="1" applyFill="1" applyBorder="1" applyAlignment="1">
      <alignment horizontal="center"/>
    </xf>
    <xf numFmtId="0" fontId="45" fillId="0" borderId="0" xfId="0" applyFont="1" applyFill="1" applyAlignment="1" applyProtection="1">
      <alignment vertical="center"/>
    </xf>
    <xf numFmtId="0" fontId="10" fillId="0" borderId="0" xfId="0" applyFont="1" applyFill="1" applyBorder="1" applyAlignment="1" applyProtection="1">
      <alignment horizontal="center" vertical="center"/>
    </xf>
    <xf numFmtId="3" fontId="43" fillId="0" borderId="0" xfId="0" applyNumberFormat="1" applyFont="1" applyFill="1" applyBorder="1" applyAlignment="1" applyProtection="1">
      <alignment horizontal="center" vertical="center"/>
    </xf>
    <xf numFmtId="0" fontId="45" fillId="0" borderId="0" xfId="0" applyFont="1" applyFill="1"/>
    <xf numFmtId="0" fontId="45" fillId="0" borderId="0" xfId="0" applyFont="1" applyFill="1" applyAlignment="1">
      <alignment vertical="center"/>
    </xf>
    <xf numFmtId="0" fontId="82" fillId="14" borderId="48" xfId="0" applyFont="1" applyFill="1" applyBorder="1" applyAlignment="1">
      <alignment horizontal="right" vertical="center" readingOrder="2"/>
    </xf>
    <xf numFmtId="0" fontId="49" fillId="0" borderId="0" xfId="0" applyFont="1" applyProtection="1"/>
    <xf numFmtId="49" fontId="83" fillId="4" borderId="0" xfId="5" applyNumberFormat="1" applyFont="1" applyFill="1" applyAlignment="1" applyProtection="1">
      <alignment horizontal="right" readingOrder="1"/>
    </xf>
    <xf numFmtId="0" fontId="49" fillId="0" borderId="0" xfId="0" applyFont="1" applyAlignment="1" applyProtection="1">
      <alignment horizontal="right" readingOrder="2"/>
    </xf>
    <xf numFmtId="0" fontId="84" fillId="0" borderId="0" xfId="0" applyFont="1" applyProtection="1"/>
    <xf numFmtId="0" fontId="49" fillId="0" borderId="0" xfId="0" applyFont="1"/>
    <xf numFmtId="0" fontId="85" fillId="4" borderId="33" xfId="0" applyFont="1" applyFill="1" applyBorder="1"/>
    <xf numFmtId="0" fontId="0" fillId="14" borderId="0" xfId="0" applyFill="1"/>
    <xf numFmtId="0" fontId="0" fillId="14" borderId="3" xfId="0" applyFill="1" applyBorder="1"/>
    <xf numFmtId="0" fontId="10" fillId="4" borderId="0" xfId="0" applyFont="1" applyFill="1" applyBorder="1" applyAlignment="1">
      <alignment vertical="top" wrapText="1"/>
    </xf>
    <xf numFmtId="0" fontId="10" fillId="4" borderId="3" xfId="0" applyFont="1" applyFill="1" applyBorder="1" applyAlignment="1">
      <alignment vertical="top" wrapText="1"/>
    </xf>
    <xf numFmtId="4" fontId="10" fillId="14" borderId="0" xfId="0" applyNumberFormat="1" applyFont="1" applyFill="1" applyBorder="1" applyAlignment="1"/>
    <xf numFmtId="4" fontId="10" fillId="14" borderId="3" xfId="0" applyNumberFormat="1" applyFont="1" applyFill="1" applyBorder="1" applyAlignment="1"/>
    <xf numFmtId="0" fontId="10" fillId="4" borderId="6" xfId="0" applyFont="1" applyFill="1" applyBorder="1" applyAlignment="1">
      <alignment vertical="top" wrapText="1"/>
    </xf>
    <xf numFmtId="0" fontId="10" fillId="4" borderId="118" xfId="0" applyFont="1" applyFill="1" applyBorder="1" applyAlignment="1">
      <alignment vertical="top" wrapText="1"/>
    </xf>
    <xf numFmtId="4" fontId="10" fillId="14" borderId="118" xfId="0" applyNumberFormat="1" applyFont="1" applyFill="1" applyBorder="1" applyAlignment="1"/>
    <xf numFmtId="0" fontId="0" fillId="14" borderId="118" xfId="0" applyFill="1" applyBorder="1"/>
    <xf numFmtId="0" fontId="10" fillId="4" borderId="5" xfId="0" applyFont="1" applyFill="1" applyBorder="1" applyAlignment="1"/>
    <xf numFmtId="0" fontId="10" fillId="4" borderId="5" xfId="0" applyFont="1" applyFill="1" applyBorder="1" applyAlignment="1">
      <alignment vertical="top" wrapText="1"/>
    </xf>
    <xf numFmtId="0" fontId="10" fillId="4" borderId="119" xfId="0" applyFont="1" applyFill="1" applyBorder="1" applyAlignment="1">
      <alignment vertical="top" wrapText="1"/>
    </xf>
    <xf numFmtId="0" fontId="47" fillId="16" borderId="71" xfId="0" applyFont="1" applyFill="1" applyBorder="1"/>
    <xf numFmtId="0" fontId="37" fillId="15" borderId="2" xfId="0" applyFont="1" applyFill="1" applyBorder="1" applyAlignment="1">
      <alignment vertical="top"/>
    </xf>
    <xf numFmtId="0" fontId="47" fillId="18" borderId="1" xfId="0" applyFont="1" applyFill="1" applyBorder="1" applyAlignment="1"/>
    <xf numFmtId="0" fontId="16" fillId="16" borderId="26" xfId="0" applyFont="1" applyFill="1" applyBorder="1" applyAlignment="1">
      <alignment horizontal="center"/>
    </xf>
    <xf numFmtId="0" fontId="4" fillId="13" borderId="10" xfId="0" applyFont="1" applyFill="1" applyBorder="1" applyAlignment="1">
      <alignment horizontal="center" wrapText="1" readingOrder="1"/>
    </xf>
    <xf numFmtId="0" fontId="16" fillId="13" borderId="92" xfId="0" applyFont="1" applyFill="1" applyBorder="1"/>
    <xf numFmtId="0" fontId="16" fillId="13" borderId="94" xfId="0" applyFont="1" applyFill="1" applyBorder="1"/>
    <xf numFmtId="0" fontId="16" fillId="13" borderId="3" xfId="0" applyFont="1" applyFill="1" applyBorder="1"/>
    <xf numFmtId="0" fontId="16" fillId="13" borderId="53" xfId="0" applyFont="1" applyFill="1" applyBorder="1"/>
    <xf numFmtId="0" fontId="50" fillId="14" borderId="0" xfId="0" applyFont="1" applyFill="1"/>
    <xf numFmtId="0" fontId="50" fillId="14" borderId="0" xfId="0" applyFont="1" applyFill="1" applyAlignment="1">
      <alignment horizontal="right" vertical="center"/>
    </xf>
    <xf numFmtId="172" fontId="10" fillId="9" borderId="1" xfId="1" applyNumberFormat="1" applyFont="1" applyFill="1" applyBorder="1" applyAlignment="1" applyProtection="1">
      <alignment horizontal="center" vertical="center"/>
    </xf>
    <xf numFmtId="172" fontId="11" fillId="9" borderId="1" xfId="1" applyNumberFormat="1" applyFont="1" applyFill="1" applyBorder="1" applyAlignment="1" applyProtection="1">
      <alignment horizontal="center" vertical="center"/>
    </xf>
    <xf numFmtId="0" fontId="0" fillId="0" borderId="26" xfId="0" applyBorder="1" applyAlignment="1">
      <alignment vertical="center"/>
    </xf>
    <xf numFmtId="0" fontId="0" fillId="11" borderId="7" xfId="0" applyFill="1" applyBorder="1" applyAlignment="1" applyProtection="1">
      <alignment horizontal="center" vertical="center"/>
      <protection locked="0"/>
    </xf>
    <xf numFmtId="0" fontId="0" fillId="11" borderId="9" xfId="0" applyFill="1" applyBorder="1" applyAlignment="1" applyProtection="1">
      <alignment horizontal="center" vertical="center"/>
      <protection locked="0"/>
    </xf>
    <xf numFmtId="0" fontId="13" fillId="6" borderId="0" xfId="0" applyFont="1" applyFill="1" applyBorder="1" applyAlignment="1">
      <alignment horizontal="center" vertical="center"/>
    </xf>
    <xf numFmtId="4" fontId="10" fillId="14" borderId="0" xfId="0" applyNumberFormat="1" applyFont="1" applyFill="1" applyBorder="1" applyAlignment="1">
      <alignment horizontal="center"/>
    </xf>
    <xf numFmtId="0" fontId="88" fillId="24" borderId="4" xfId="0" applyFont="1" applyFill="1" applyBorder="1"/>
    <xf numFmtId="0" fontId="88" fillId="24" borderId="5" xfId="0" applyFont="1" applyFill="1" applyBorder="1"/>
    <xf numFmtId="0" fontId="49" fillId="0" borderId="120" xfId="0" applyFont="1" applyBorder="1" applyAlignment="1">
      <alignment horizontal="center" vertical="center"/>
    </xf>
    <xf numFmtId="0" fontId="49" fillId="0" borderId="123" xfId="0" applyFont="1" applyBorder="1" applyAlignment="1">
      <alignment horizontal="center" vertical="center"/>
    </xf>
    <xf numFmtId="0" fontId="49" fillId="0" borderId="126" xfId="0" applyFont="1" applyBorder="1" applyAlignment="1">
      <alignment horizontal="center" vertical="center"/>
    </xf>
    <xf numFmtId="0" fontId="49" fillId="0" borderId="121" xfId="0" applyFont="1" applyBorder="1" applyAlignment="1">
      <alignment wrapText="1"/>
    </xf>
    <xf numFmtId="0" fontId="49" fillId="0" borderId="124" xfId="0" applyFont="1" applyBorder="1" applyAlignment="1">
      <alignment wrapText="1"/>
    </xf>
    <xf numFmtId="0" fontId="49" fillId="0" borderId="124" xfId="0" applyFont="1" applyBorder="1" applyAlignment="1">
      <alignment vertical="center" wrapText="1"/>
    </xf>
    <xf numFmtId="0" fontId="49" fillId="0" borderId="127" xfId="0" applyFont="1" applyBorder="1" applyAlignment="1">
      <alignment horizontal="right" vertical="center" wrapText="1"/>
    </xf>
    <xf numFmtId="0" fontId="89" fillId="4" borderId="5" xfId="0" applyFont="1" applyFill="1" applyBorder="1"/>
    <xf numFmtId="0" fontId="89" fillId="4" borderId="0" xfId="0" applyFont="1" applyFill="1" applyBorder="1"/>
    <xf numFmtId="0" fontId="89" fillId="4" borderId="8" xfId="0" applyFont="1" applyFill="1" applyBorder="1"/>
    <xf numFmtId="0" fontId="89" fillId="0" borderId="0" xfId="0" applyFont="1"/>
    <xf numFmtId="0" fontId="13" fillId="6" borderId="0" xfId="0" applyFont="1" applyFill="1" applyBorder="1" applyAlignment="1">
      <alignment vertical="center"/>
    </xf>
    <xf numFmtId="0" fontId="15" fillId="25" borderId="128" xfId="0" applyFont="1" applyFill="1" applyBorder="1" applyAlignment="1">
      <alignment vertical="center"/>
    </xf>
    <xf numFmtId="0" fontId="15" fillId="25" borderId="129" xfId="0" applyFont="1" applyFill="1" applyBorder="1" applyAlignment="1">
      <alignment vertical="center"/>
    </xf>
    <xf numFmtId="0" fontId="43" fillId="25" borderId="129" xfId="0" applyFont="1" applyFill="1" applyBorder="1" applyAlignment="1">
      <alignment vertical="center"/>
    </xf>
    <xf numFmtId="0" fontId="43" fillId="25" borderId="130" xfId="0" applyFont="1" applyFill="1" applyBorder="1" applyAlignment="1">
      <alignment vertical="center"/>
    </xf>
    <xf numFmtId="0" fontId="15" fillId="25" borderId="48" xfId="0" applyFont="1" applyFill="1" applyBorder="1" applyAlignment="1">
      <alignment vertical="center"/>
    </xf>
    <xf numFmtId="0" fontId="15" fillId="25" borderId="47" xfId="0" applyFont="1" applyFill="1" applyBorder="1" applyAlignment="1">
      <alignment vertical="center"/>
    </xf>
    <xf numFmtId="0" fontId="15" fillId="25" borderId="48" xfId="0" applyFont="1" applyFill="1" applyBorder="1" applyAlignment="1">
      <alignment horizontal="center"/>
    </xf>
    <xf numFmtId="168" fontId="15" fillId="25" borderId="47" xfId="0" applyNumberFormat="1" applyFont="1" applyFill="1" applyBorder="1" applyAlignment="1">
      <alignment vertical="center"/>
    </xf>
    <xf numFmtId="168" fontId="15" fillId="25" borderId="47" xfId="0" applyNumberFormat="1" applyFont="1" applyFill="1" applyBorder="1" applyAlignment="1"/>
    <xf numFmtId="168" fontId="16" fillId="25" borderId="0" xfId="0" applyNumberFormat="1" applyFont="1" applyFill="1" applyBorder="1" applyAlignment="1">
      <alignment horizontal="center" vertical="center"/>
    </xf>
    <xf numFmtId="168" fontId="43" fillId="25" borderId="47" xfId="0" applyNumberFormat="1" applyFont="1" applyFill="1" applyBorder="1" applyAlignment="1">
      <alignment vertical="center"/>
    </xf>
    <xf numFmtId="0" fontId="15" fillId="25" borderId="131" xfId="0" applyFont="1" applyFill="1" applyBorder="1" applyAlignment="1">
      <alignment horizontal="center"/>
    </xf>
    <xf numFmtId="168" fontId="16" fillId="25" borderId="132" xfId="0" applyNumberFormat="1" applyFont="1" applyFill="1" applyBorder="1" applyAlignment="1">
      <alignment horizontal="center" vertical="center"/>
    </xf>
    <xf numFmtId="168" fontId="43" fillId="25" borderId="133" xfId="0" applyNumberFormat="1" applyFont="1" applyFill="1" applyBorder="1" applyAlignment="1">
      <alignment vertical="center"/>
    </xf>
    <xf numFmtId="0" fontId="90" fillId="4" borderId="0" xfId="0" applyFont="1" applyFill="1" applyBorder="1" applyProtection="1"/>
    <xf numFmtId="0" fontId="91" fillId="7" borderId="0" xfId="0" applyFont="1" applyFill="1" applyAlignment="1">
      <alignment horizontal="center" vertical="center" readingOrder="2"/>
    </xf>
    <xf numFmtId="0" fontId="92" fillId="4" borderId="13" xfId="0" applyFont="1" applyFill="1" applyBorder="1" applyAlignment="1">
      <alignment vertical="center"/>
    </xf>
    <xf numFmtId="0" fontId="16" fillId="4" borderId="14" xfId="0" applyFont="1" applyFill="1" applyBorder="1" applyAlignment="1">
      <alignment vertical="center"/>
    </xf>
    <xf numFmtId="0" fontId="93" fillId="0" borderId="0" xfId="0" applyFont="1" applyProtection="1"/>
    <xf numFmtId="0" fontId="93" fillId="0" borderId="0" xfId="0" applyFont="1"/>
    <xf numFmtId="0" fontId="73" fillId="0" borderId="0" xfId="0" applyFont="1" applyBorder="1" applyProtection="1"/>
    <xf numFmtId="0" fontId="93" fillId="0" borderId="3" xfId="0" applyFont="1" applyBorder="1" applyProtection="1"/>
    <xf numFmtId="0" fontId="73" fillId="0" borderId="0" xfId="0" applyFont="1" applyAlignment="1">
      <alignment horizontal="center"/>
    </xf>
    <xf numFmtId="0" fontId="62" fillId="0" borderId="0" xfId="0" applyFont="1" applyFill="1" applyBorder="1" applyProtection="1"/>
    <xf numFmtId="0" fontId="63" fillId="0" borderId="0" xfId="0" applyFont="1" applyFill="1" applyBorder="1" applyAlignment="1" applyProtection="1">
      <alignment horizontal="center" wrapText="1"/>
    </xf>
    <xf numFmtId="172" fontId="10" fillId="0" borderId="0" xfId="1" applyNumberFormat="1" applyFont="1" applyFill="1" applyBorder="1" applyAlignment="1" applyProtection="1">
      <alignment horizontal="center" vertical="center"/>
    </xf>
    <xf numFmtId="172" fontId="11" fillId="0" borderId="0" xfId="1" applyNumberFormat="1" applyFont="1" applyFill="1" applyBorder="1" applyAlignment="1" applyProtection="1">
      <alignment horizontal="center" vertical="center"/>
    </xf>
    <xf numFmtId="0" fontId="66" fillId="0" borderId="0" xfId="0" applyFont="1" applyFill="1" applyProtection="1"/>
    <xf numFmtId="0" fontId="68" fillId="0" borderId="0" xfId="0" applyFont="1" applyFill="1" applyBorder="1" applyProtection="1"/>
    <xf numFmtId="0" fontId="64" fillId="0" borderId="0" xfId="0" applyFont="1" applyFill="1" applyBorder="1" applyAlignment="1" applyProtection="1">
      <alignment horizontal="center" wrapText="1"/>
    </xf>
    <xf numFmtId="0" fontId="75" fillId="4" borderId="0" xfId="0" applyFont="1" applyFill="1" applyAlignment="1">
      <alignment vertical="top"/>
    </xf>
    <xf numFmtId="0" fontId="74" fillId="4" borderId="134" xfId="0" applyFont="1" applyFill="1" applyBorder="1" applyAlignment="1">
      <alignment horizontal="center"/>
    </xf>
    <xf numFmtId="0" fontId="74" fillId="4" borderId="135" xfId="0" applyFont="1" applyFill="1" applyBorder="1"/>
    <xf numFmtId="164" fontId="74" fillId="4" borderId="135" xfId="0" applyNumberFormat="1" applyFont="1" applyFill="1" applyBorder="1" applyAlignment="1">
      <alignment horizontal="center" wrapText="1"/>
    </xf>
    <xf numFmtId="0" fontId="16" fillId="0" borderId="135" xfId="0" applyFont="1" applyBorder="1"/>
    <xf numFmtId="0" fontId="74" fillId="4" borderId="58" xfId="0" applyFont="1" applyFill="1" applyBorder="1"/>
    <xf numFmtId="0" fontId="74" fillId="4" borderId="52" xfId="0" applyFont="1" applyFill="1" applyBorder="1"/>
    <xf numFmtId="0" fontId="16" fillId="0" borderId="52" xfId="0" applyFont="1" applyBorder="1"/>
    <xf numFmtId="0" fontId="74" fillId="4" borderId="59" xfId="0" applyFont="1" applyFill="1" applyBorder="1"/>
    <xf numFmtId="0" fontId="16" fillId="0" borderId="59" xfId="0" applyFont="1" applyBorder="1"/>
    <xf numFmtId="0" fontId="74" fillId="4" borderId="138" xfId="0" applyFont="1" applyFill="1" applyBorder="1"/>
    <xf numFmtId="0" fontId="74" fillId="4" borderId="58" xfId="0" applyFont="1" applyFill="1" applyBorder="1" applyAlignment="1">
      <alignment vertical="top" wrapText="1"/>
    </xf>
    <xf numFmtId="0" fontId="74" fillId="4" borderId="60" xfId="0" applyFont="1" applyFill="1" applyBorder="1" applyAlignment="1">
      <alignment vertical="top" wrapText="1"/>
    </xf>
    <xf numFmtId="0" fontId="15" fillId="0" borderId="136" xfId="0" applyFont="1" applyBorder="1" applyAlignment="1">
      <alignment horizontal="center" wrapText="1"/>
    </xf>
    <xf numFmtId="0" fontId="15" fillId="0" borderId="111" xfId="0" applyFont="1" applyBorder="1" applyAlignment="1">
      <alignment horizontal="center"/>
    </xf>
    <xf numFmtId="0" fontId="15" fillId="0" borderId="137" xfId="0" applyFont="1" applyBorder="1" applyAlignment="1">
      <alignment horizontal="center"/>
    </xf>
    <xf numFmtId="1" fontId="74" fillId="4" borderId="52" xfId="0" applyNumberFormat="1" applyFont="1" applyFill="1" applyBorder="1" applyAlignment="1">
      <alignment horizontal="center"/>
    </xf>
    <xf numFmtId="1" fontId="74" fillId="4" borderId="59" xfId="0" applyNumberFormat="1" applyFont="1" applyFill="1" applyBorder="1" applyAlignment="1">
      <alignment horizontal="center"/>
    </xf>
    <xf numFmtId="3" fontId="64" fillId="21" borderId="31" xfId="0" applyNumberFormat="1" applyFont="1" applyFill="1" applyBorder="1" applyAlignment="1" applyProtection="1">
      <alignment horizontal="center"/>
    </xf>
    <xf numFmtId="0" fontId="95" fillId="0" borderId="31" xfId="0" applyFont="1" applyFill="1" applyBorder="1" applyAlignment="1" applyProtection="1">
      <alignment wrapText="1"/>
    </xf>
    <xf numFmtId="0" fontId="15" fillId="25" borderId="0" xfId="0" applyFont="1" applyFill="1" applyBorder="1" applyAlignment="1">
      <alignment horizontal="center" vertical="center" wrapText="1"/>
    </xf>
    <xf numFmtId="0" fontId="15" fillId="25" borderId="0" xfId="0" applyFont="1" applyFill="1" applyBorder="1" applyAlignment="1">
      <alignment horizontal="center" vertical="center" wrapText="1"/>
    </xf>
    <xf numFmtId="2" fontId="16" fillId="25" borderId="0" xfId="0" applyNumberFormat="1" applyFont="1" applyFill="1" applyBorder="1" applyAlignment="1">
      <alignment horizontal="center" vertical="center"/>
    </xf>
    <xf numFmtId="2" fontId="16" fillId="25" borderId="132" xfId="0" applyNumberFormat="1" applyFont="1" applyFill="1" applyBorder="1" applyAlignment="1">
      <alignment horizontal="center" vertical="center"/>
    </xf>
    <xf numFmtId="0" fontId="15" fillId="25" borderId="139" xfId="0" applyFont="1" applyFill="1" applyBorder="1" applyAlignment="1">
      <alignment horizontal="center" vertical="center"/>
    </xf>
    <xf numFmtId="0" fontId="15" fillId="25" borderId="143" xfId="0" applyFont="1" applyFill="1" applyBorder="1" applyAlignment="1">
      <alignment horizontal="center"/>
    </xf>
    <xf numFmtId="0" fontId="15" fillId="25" borderId="146" xfId="0" applyFont="1" applyFill="1" applyBorder="1" applyAlignment="1">
      <alignment horizontal="center"/>
    </xf>
    <xf numFmtId="0" fontId="15" fillId="25" borderId="0" xfId="0" applyFont="1" applyFill="1" applyBorder="1" applyAlignment="1">
      <alignment horizontal="center"/>
    </xf>
    <xf numFmtId="0" fontId="15" fillId="25" borderId="132" xfId="0" applyFont="1" applyFill="1" applyBorder="1" applyAlignment="1">
      <alignment horizontal="center"/>
    </xf>
    <xf numFmtId="0" fontId="0" fillId="8" borderId="7" xfId="0" applyFill="1" applyBorder="1" applyAlignment="1" applyProtection="1">
      <alignment horizontal="center" vertical="center"/>
      <protection locked="0"/>
    </xf>
    <xf numFmtId="0" fontId="0" fillId="14" borderId="0" xfId="0" applyFill="1" applyProtection="1"/>
    <xf numFmtId="0" fontId="0" fillId="14" borderId="0" xfId="0" applyFill="1" applyAlignment="1" applyProtection="1">
      <alignment vertical="top"/>
    </xf>
    <xf numFmtId="0" fontId="17" fillId="0" borderId="0" xfId="0" applyFont="1" applyAlignment="1">
      <alignment vertical="center"/>
    </xf>
    <xf numFmtId="0" fontId="17" fillId="26" borderId="31" xfId="0" applyFont="1" applyFill="1" applyBorder="1" applyAlignment="1">
      <alignment horizontal="center" vertical="center"/>
    </xf>
    <xf numFmtId="0" fontId="0" fillId="26" borderId="31" xfId="0" applyFill="1" applyBorder="1" applyAlignment="1">
      <alignment horizontal="center"/>
    </xf>
    <xf numFmtId="0" fontId="49" fillId="0" borderId="124" xfId="0" applyFont="1" applyBorder="1" applyAlignment="1">
      <alignment horizontal="right" wrapText="1"/>
    </xf>
    <xf numFmtId="171" fontId="10" fillId="4" borderId="8" xfId="0" applyNumberFormat="1" applyFont="1" applyFill="1" applyBorder="1"/>
    <xf numFmtId="2" fontId="0" fillId="0" borderId="0" xfId="0" applyNumberFormat="1" applyAlignment="1">
      <alignment vertical="center"/>
    </xf>
    <xf numFmtId="0" fontId="45" fillId="0" borderId="0" xfId="0" applyFont="1" applyFill="1" applyBorder="1" applyAlignment="1">
      <alignment vertical="center"/>
    </xf>
    <xf numFmtId="0" fontId="45" fillId="0" borderId="0" xfId="0" applyFont="1" applyBorder="1" applyAlignment="1">
      <alignment vertical="center"/>
    </xf>
    <xf numFmtId="2" fontId="45" fillId="0" borderId="0" xfId="0" applyNumberFormat="1" applyFont="1"/>
    <xf numFmtId="0" fontId="47" fillId="0" borderId="4" xfId="0" applyFont="1" applyBorder="1"/>
    <xf numFmtId="4" fontId="47" fillId="0" borderId="6" xfId="0" applyNumberFormat="1" applyFont="1" applyBorder="1" applyAlignment="1">
      <alignment horizontal="center"/>
    </xf>
    <xf numFmtId="0" fontId="47" fillId="0" borderId="7" xfId="0" applyFont="1" applyBorder="1"/>
    <xf numFmtId="4" fontId="47" fillId="0" borderId="9" xfId="0" applyNumberFormat="1" applyFont="1" applyBorder="1" applyAlignment="1">
      <alignment horizontal="center"/>
    </xf>
    <xf numFmtId="171" fontId="8" fillId="14" borderId="0" xfId="0" applyNumberFormat="1" applyFont="1" applyFill="1" applyBorder="1" applyAlignment="1">
      <alignment horizontal="center"/>
    </xf>
    <xf numFmtId="171" fontId="8" fillId="5" borderId="26" xfId="0" applyNumberFormat="1" applyFont="1" applyFill="1" applyBorder="1" applyAlignment="1">
      <alignment horizontal="center"/>
    </xf>
    <xf numFmtId="171" fontId="8" fillId="0" borderId="0" xfId="0" applyNumberFormat="1" applyFont="1"/>
    <xf numFmtId="171" fontId="8" fillId="0" borderId="0" xfId="0" applyNumberFormat="1" applyFont="1" applyAlignment="1">
      <alignment horizontal="center"/>
    </xf>
    <xf numFmtId="0" fontId="15" fillId="25" borderId="0" xfId="0" applyFont="1" applyFill="1" applyBorder="1" applyAlignment="1">
      <alignment horizontal="center" vertical="center"/>
    </xf>
    <xf numFmtId="0" fontId="15" fillId="25" borderId="0" xfId="0" applyFont="1" applyFill="1" applyBorder="1" applyAlignment="1">
      <alignment horizontal="center" vertical="center" wrapText="1"/>
    </xf>
    <xf numFmtId="0" fontId="15" fillId="26" borderId="31" xfId="0" applyFont="1" applyFill="1" applyBorder="1" applyAlignment="1">
      <alignment horizontal="center" vertical="center"/>
    </xf>
    <xf numFmtId="0" fontId="17" fillId="26" borderId="31" xfId="0" applyFont="1" applyFill="1" applyBorder="1" applyAlignment="1">
      <alignment horizontal="center" vertical="center" wrapText="1"/>
    </xf>
    <xf numFmtId="0" fontId="15" fillId="25" borderId="130" xfId="0" applyFont="1" applyFill="1" applyBorder="1" applyAlignment="1">
      <alignment vertical="center"/>
    </xf>
    <xf numFmtId="0" fontId="15" fillId="25" borderId="48" xfId="0" applyFont="1" applyFill="1" applyBorder="1" applyAlignment="1">
      <alignment horizontal="center" vertical="center"/>
    </xf>
    <xf numFmtId="0" fontId="15" fillId="25" borderId="47" xfId="0" applyFont="1" applyFill="1" applyBorder="1" applyAlignment="1">
      <alignment horizontal="center" vertical="center" wrapText="1"/>
    </xf>
    <xf numFmtId="0" fontId="17" fillId="26" borderId="10" xfId="0" applyFont="1" applyFill="1" applyBorder="1" applyAlignment="1">
      <alignment horizontal="center" vertical="center" wrapText="1"/>
    </xf>
    <xf numFmtId="2" fontId="15" fillId="25" borderId="47" xfId="0" applyNumberFormat="1" applyFont="1" applyFill="1" applyBorder="1" applyAlignment="1">
      <alignment vertical="center"/>
    </xf>
    <xf numFmtId="2" fontId="15" fillId="25" borderId="133" xfId="0" applyNumberFormat="1" applyFont="1" applyFill="1" applyBorder="1" applyAlignment="1">
      <alignment vertical="center"/>
    </xf>
    <xf numFmtId="4" fontId="47" fillId="0" borderId="0" xfId="0" applyNumberFormat="1" applyFont="1" applyBorder="1" applyAlignment="1">
      <alignment horizontal="center"/>
    </xf>
    <xf numFmtId="0" fontId="28" fillId="6" borderId="5" xfId="0" applyFont="1" applyFill="1" applyBorder="1" applyAlignment="1">
      <alignment vertical="center"/>
    </xf>
    <xf numFmtId="0" fontId="28" fillId="6" borderId="0" xfId="0" applyFont="1" applyFill="1" applyBorder="1" applyAlignment="1"/>
    <xf numFmtId="4" fontId="41" fillId="4" borderId="37" xfId="1" applyNumberFormat="1" applyFont="1" applyFill="1" applyBorder="1" applyAlignment="1"/>
    <xf numFmtId="4" fontId="41" fillId="4" borderId="40" xfId="1" applyNumberFormat="1" applyFont="1" applyFill="1" applyBorder="1" applyAlignment="1"/>
    <xf numFmtId="0" fontId="10" fillId="23" borderId="0" xfId="0" applyFont="1" applyFill="1" applyBorder="1"/>
    <xf numFmtId="4" fontId="41" fillId="4" borderId="37" xfId="1" applyNumberFormat="1" applyFont="1" applyFill="1" applyBorder="1" applyAlignment="1">
      <alignment horizontal="center"/>
    </xf>
    <xf numFmtId="4" fontId="41" fillId="4" borderId="40" xfId="1" applyNumberFormat="1" applyFont="1" applyFill="1" applyBorder="1" applyAlignment="1">
      <alignment horizontal="center"/>
    </xf>
    <xf numFmtId="0" fontId="28" fillId="6" borderId="5" xfId="0" applyFont="1" applyFill="1" applyBorder="1" applyAlignment="1">
      <alignment horizontal="center" vertical="center"/>
    </xf>
    <xf numFmtId="0" fontId="28" fillId="6" borderId="0" xfId="0" applyFont="1" applyFill="1" applyBorder="1" applyAlignment="1">
      <alignment horizontal="center"/>
    </xf>
    <xf numFmtId="0" fontId="13" fillId="6" borderId="1" xfId="0" applyFont="1" applyFill="1" applyBorder="1" applyAlignment="1">
      <alignment horizontal="center" vertical="center" readingOrder="2"/>
    </xf>
    <xf numFmtId="0" fontId="13" fillId="6" borderId="26" xfId="0" applyFont="1" applyFill="1" applyBorder="1" applyAlignment="1">
      <alignment horizontal="center" vertical="center" readingOrder="2"/>
    </xf>
    <xf numFmtId="0" fontId="13" fillId="6" borderId="10" xfId="0" applyFont="1" applyFill="1" applyBorder="1" applyAlignment="1">
      <alignment horizontal="center" vertical="center" readingOrder="2"/>
    </xf>
    <xf numFmtId="0" fontId="97" fillId="6" borderId="2" xfId="0" applyFont="1" applyFill="1" applyBorder="1" applyAlignment="1">
      <alignment horizontal="right" vertical="center"/>
    </xf>
    <xf numFmtId="0" fontId="97" fillId="4" borderId="2" xfId="0" applyFont="1" applyFill="1" applyBorder="1" applyAlignment="1">
      <alignment vertical="center"/>
    </xf>
    <xf numFmtId="0" fontId="98" fillId="14" borderId="2" xfId="0" applyFont="1" applyFill="1" applyBorder="1" applyAlignment="1">
      <alignment vertical="center"/>
    </xf>
    <xf numFmtId="166" fontId="22" fillId="4" borderId="13" xfId="1" applyNumberFormat="1" applyFont="1" applyFill="1" applyBorder="1" applyAlignment="1">
      <alignment horizontal="center" vertical="center"/>
    </xf>
    <xf numFmtId="0" fontId="11" fillId="23" borderId="0" xfId="0" applyFont="1" applyFill="1" applyBorder="1"/>
    <xf numFmtId="0" fontId="47" fillId="23" borderId="0" xfId="0" applyFont="1" applyFill="1"/>
    <xf numFmtId="0" fontId="0" fillId="23" borderId="0" xfId="0" applyFill="1"/>
    <xf numFmtId="166" fontId="10" fillId="4" borderId="32" xfId="1" applyNumberFormat="1" applyFont="1" applyFill="1" applyBorder="1" applyAlignment="1">
      <alignment horizontal="center" vertical="center"/>
    </xf>
    <xf numFmtId="170" fontId="0" fillId="0" borderId="0" xfId="0" applyNumberFormat="1"/>
    <xf numFmtId="170" fontId="0" fillId="4" borderId="5" xfId="0" applyNumberFormat="1" applyFill="1" applyBorder="1" applyAlignment="1">
      <alignment vertical="center"/>
    </xf>
    <xf numFmtId="170" fontId="0" fillId="4" borderId="0" xfId="0" applyNumberFormat="1" applyFill="1" applyBorder="1" applyAlignment="1">
      <alignment vertical="center"/>
    </xf>
    <xf numFmtId="0" fontId="100" fillId="23" borderId="0" xfId="0" applyFont="1" applyFill="1" applyBorder="1"/>
    <xf numFmtId="0" fontId="101" fillId="23" borderId="0" xfId="0" applyFont="1" applyFill="1" applyBorder="1"/>
    <xf numFmtId="169" fontId="102" fillId="0" borderId="0" xfId="0" applyNumberFormat="1" applyFont="1" applyAlignment="1">
      <alignment vertical="center"/>
    </xf>
    <xf numFmtId="0" fontId="23" fillId="13" borderId="95" xfId="0" applyFont="1" applyFill="1" applyBorder="1" applyAlignment="1">
      <alignment vertical="top" wrapText="1"/>
    </xf>
    <xf numFmtId="0" fontId="0" fillId="16" borderId="162" xfId="0" applyFill="1" applyBorder="1"/>
    <xf numFmtId="168" fontId="0" fillId="13" borderId="8" xfId="0" applyNumberFormat="1" applyFill="1" applyBorder="1" applyAlignment="1">
      <alignment vertical="center"/>
    </xf>
    <xf numFmtId="0" fontId="51" fillId="12" borderId="51" xfId="0" applyFont="1" applyFill="1" applyBorder="1" applyAlignment="1">
      <alignment horizontal="right" vertical="center" wrapText="1" readingOrder="2"/>
    </xf>
    <xf numFmtId="0" fontId="51" fillId="12" borderId="52" xfId="0" applyFont="1" applyFill="1" applyBorder="1" applyAlignment="1">
      <alignment horizontal="right" vertical="center" wrapText="1" readingOrder="2"/>
    </xf>
    <xf numFmtId="0" fontId="51" fillId="12" borderId="53" xfId="0" applyFont="1" applyFill="1" applyBorder="1" applyAlignment="1">
      <alignment horizontal="right" vertical="center" wrapText="1" readingOrder="2"/>
    </xf>
    <xf numFmtId="0" fontId="96" fillId="17" borderId="51" xfId="0" applyFont="1" applyFill="1" applyBorder="1" applyAlignment="1">
      <alignment horizontal="right" vertical="center" wrapText="1" readingOrder="2"/>
    </xf>
    <xf numFmtId="0" fontId="96" fillId="17" borderId="52" xfId="0" applyFont="1" applyFill="1" applyBorder="1" applyAlignment="1">
      <alignment horizontal="right" vertical="center" wrapText="1" readingOrder="2"/>
    </xf>
    <xf numFmtId="0" fontId="96" fillId="17" borderId="111" xfId="0" applyFont="1" applyFill="1" applyBorder="1" applyAlignment="1">
      <alignment horizontal="right" vertical="center" wrapText="1" readingOrder="2"/>
    </xf>
    <xf numFmtId="0" fontId="51" fillId="17" borderId="54" xfId="0" applyFont="1" applyFill="1" applyBorder="1" applyAlignment="1">
      <alignment horizontal="right" vertical="center" wrapText="1" readingOrder="2"/>
    </xf>
    <xf numFmtId="0" fontId="51" fillId="17" borderId="55" xfId="0" applyFont="1" applyFill="1" applyBorder="1" applyAlignment="1">
      <alignment horizontal="right" vertical="center" wrapText="1" readingOrder="2"/>
    </xf>
    <xf numFmtId="0" fontId="74" fillId="17" borderId="51" xfId="0" applyFont="1" applyFill="1" applyBorder="1" applyAlignment="1">
      <alignment horizontal="right" vertical="center" wrapText="1" readingOrder="2"/>
    </xf>
    <xf numFmtId="0" fontId="74" fillId="17" borderId="52" xfId="0" applyFont="1" applyFill="1" applyBorder="1" applyAlignment="1">
      <alignment horizontal="right" vertical="center" wrapText="1" readingOrder="2"/>
    </xf>
    <xf numFmtId="0" fontId="74" fillId="17" borderId="53" xfId="0" applyFont="1" applyFill="1" applyBorder="1" applyAlignment="1">
      <alignment horizontal="right" vertical="center" wrapText="1" readingOrder="2"/>
    </xf>
    <xf numFmtId="0" fontId="51" fillId="17" borderId="58" xfId="0" applyFont="1" applyFill="1" applyBorder="1" applyAlignment="1">
      <alignment horizontal="right" vertical="center" wrapText="1" readingOrder="2"/>
    </xf>
    <xf numFmtId="0" fontId="51" fillId="17" borderId="53" xfId="0" applyFont="1" applyFill="1" applyBorder="1" applyAlignment="1">
      <alignment horizontal="right" vertical="center" wrapText="1" readingOrder="2"/>
    </xf>
    <xf numFmtId="0" fontId="51" fillId="17" borderId="154" xfId="0" applyFont="1" applyFill="1" applyBorder="1" applyAlignment="1">
      <alignment horizontal="right" vertical="center" wrapText="1" readingOrder="2"/>
    </xf>
    <xf numFmtId="0" fontId="51" fillId="17" borderId="155" xfId="0" applyFont="1" applyFill="1" applyBorder="1" applyAlignment="1">
      <alignment horizontal="right" vertical="center" wrapText="1" readingOrder="2"/>
    </xf>
    <xf numFmtId="0" fontId="74" fillId="17" borderId="54" xfId="0" applyFont="1" applyFill="1" applyBorder="1" applyAlignment="1">
      <alignment horizontal="right" vertical="center" wrapText="1" readingOrder="2"/>
    </xf>
    <xf numFmtId="0" fontId="74" fillId="17" borderId="55" xfId="0" applyFont="1" applyFill="1" applyBorder="1" applyAlignment="1">
      <alignment horizontal="right" vertical="center" wrapText="1" readingOrder="2"/>
    </xf>
    <xf numFmtId="0" fontId="51" fillId="17" borderId="51" xfId="0" applyFont="1" applyFill="1" applyBorder="1" applyAlignment="1">
      <alignment horizontal="right" vertical="center" wrapText="1" readingOrder="2"/>
    </xf>
    <xf numFmtId="0" fontId="51" fillId="17" borderId="52" xfId="0" applyFont="1" applyFill="1" applyBorder="1" applyAlignment="1">
      <alignment horizontal="right" vertical="center" wrapText="1" readingOrder="2"/>
    </xf>
    <xf numFmtId="0" fontId="74" fillId="17" borderId="156" xfId="0" applyFont="1" applyFill="1" applyBorder="1" applyAlignment="1">
      <alignment horizontal="right" vertical="center" wrapText="1" readingOrder="2"/>
    </xf>
    <xf numFmtId="0" fontId="74" fillId="17" borderId="157" xfId="0" applyFont="1" applyFill="1" applyBorder="1" applyAlignment="1">
      <alignment horizontal="right" vertical="center" wrapText="1" readingOrder="2"/>
    </xf>
    <xf numFmtId="0" fontId="74" fillId="17" borderId="155" xfId="0" applyFont="1" applyFill="1" applyBorder="1" applyAlignment="1">
      <alignment horizontal="right" vertical="center" wrapText="1" readingOrder="2"/>
    </xf>
    <xf numFmtId="0" fontId="51" fillId="17" borderId="93" xfId="0" applyFont="1" applyFill="1" applyBorder="1" applyAlignment="1">
      <alignment horizontal="right" vertical="center" wrapText="1" readingOrder="2"/>
    </xf>
    <xf numFmtId="0" fontId="51" fillId="17" borderId="91" xfId="0" applyFont="1" applyFill="1" applyBorder="1" applyAlignment="1">
      <alignment horizontal="right" vertical="center" wrapText="1" readingOrder="2"/>
    </xf>
    <xf numFmtId="0" fontId="51" fillId="17" borderId="92" xfId="0" applyFont="1" applyFill="1" applyBorder="1" applyAlignment="1">
      <alignment horizontal="right" vertical="center" wrapText="1" readingOrder="2"/>
    </xf>
    <xf numFmtId="0" fontId="51" fillId="17" borderId="158" xfId="0" applyFont="1" applyFill="1" applyBorder="1" applyAlignment="1">
      <alignment horizontal="right" vertical="center" wrapText="1" readingOrder="2"/>
    </xf>
    <xf numFmtId="0" fontId="51" fillId="17" borderId="159" xfId="0" applyFont="1" applyFill="1" applyBorder="1" applyAlignment="1">
      <alignment horizontal="right" vertical="center" wrapText="1" readingOrder="2"/>
    </xf>
    <xf numFmtId="0" fontId="51" fillId="17" borderId="153" xfId="0" applyFont="1" applyFill="1" applyBorder="1" applyAlignment="1">
      <alignment horizontal="right" vertical="center" wrapText="1" readingOrder="2"/>
    </xf>
    <xf numFmtId="0" fontId="51" fillId="12" borderId="58" xfId="0" applyFont="1" applyFill="1" applyBorder="1" applyAlignment="1">
      <alignment horizontal="right" vertical="center" wrapText="1" readingOrder="2"/>
    </xf>
    <xf numFmtId="0" fontId="51" fillId="12" borderId="54" xfId="0" applyFont="1" applyFill="1" applyBorder="1" applyAlignment="1">
      <alignment horizontal="right" vertical="center" wrapText="1" readingOrder="2"/>
    </xf>
    <xf numFmtId="0" fontId="51" fillId="12" borderId="55" xfId="0" applyFont="1" applyFill="1" applyBorder="1" applyAlignment="1">
      <alignment horizontal="right" vertical="center" wrapText="1" readingOrder="2"/>
    </xf>
    <xf numFmtId="0" fontId="74" fillId="12" borderId="51" xfId="0" applyFont="1" applyFill="1" applyBorder="1" applyAlignment="1">
      <alignment horizontal="right" vertical="center" wrapText="1" readingOrder="2"/>
    </xf>
    <xf numFmtId="0" fontId="74" fillId="12" borderId="52" xfId="0" applyFont="1" applyFill="1" applyBorder="1" applyAlignment="1">
      <alignment horizontal="right" vertical="center" wrapText="1" readingOrder="2"/>
    </xf>
    <xf numFmtId="0" fontId="74" fillId="12" borderId="111" xfId="0" applyFont="1" applyFill="1" applyBorder="1" applyAlignment="1">
      <alignment horizontal="right" vertical="center" wrapText="1" readingOrder="2"/>
    </xf>
    <xf numFmtId="0" fontId="51" fillId="12" borderId="111" xfId="0" applyFont="1" applyFill="1" applyBorder="1" applyAlignment="1">
      <alignment horizontal="right" vertical="center" wrapText="1" readingOrder="2"/>
    </xf>
    <xf numFmtId="0" fontId="53" fillId="17" borderId="51" xfId="0" applyFont="1" applyFill="1" applyBorder="1" applyAlignment="1">
      <alignment horizontal="right" vertical="center" wrapText="1" readingOrder="2"/>
    </xf>
    <xf numFmtId="0" fontId="53" fillId="17" borderId="52" xfId="0" applyFont="1" applyFill="1" applyBorder="1" applyAlignment="1">
      <alignment horizontal="right" vertical="center" wrapText="1" readingOrder="2"/>
    </xf>
    <xf numFmtId="0" fontId="53" fillId="17" borderId="53" xfId="0" applyFont="1" applyFill="1" applyBorder="1" applyAlignment="1">
      <alignment horizontal="right" vertical="center" wrapText="1" readingOrder="2"/>
    </xf>
    <xf numFmtId="0" fontId="53" fillId="17" borderId="58" xfId="0" applyFont="1" applyFill="1" applyBorder="1" applyAlignment="1">
      <alignment horizontal="right" vertical="center" wrapText="1" readingOrder="2"/>
    </xf>
    <xf numFmtId="0" fontId="53" fillId="17" borderId="56" xfId="0" applyFont="1" applyFill="1" applyBorder="1" applyAlignment="1">
      <alignment horizontal="right" vertical="center" wrapText="1" readingOrder="2"/>
    </xf>
    <xf numFmtId="0" fontId="53" fillId="17" borderId="57" xfId="0" applyFont="1" applyFill="1" applyBorder="1" applyAlignment="1">
      <alignment horizontal="right" vertical="center" wrapText="1" readingOrder="2"/>
    </xf>
    <xf numFmtId="0" fontId="81" fillId="14" borderId="48" xfId="0" applyFont="1" applyFill="1" applyBorder="1" applyAlignment="1">
      <alignment horizontal="center" vertical="center" wrapText="1" readingOrder="2"/>
    </xf>
    <xf numFmtId="0" fontId="81" fillId="14" borderId="0" xfId="0" applyFont="1" applyFill="1" applyBorder="1" applyAlignment="1">
      <alignment horizontal="center" vertical="center" wrapText="1" readingOrder="2"/>
    </xf>
    <xf numFmtId="0" fontId="80" fillId="14" borderId="48" xfId="0" applyFont="1" applyFill="1" applyBorder="1" applyAlignment="1">
      <alignment horizontal="right" vertical="center" wrapText="1" readingOrder="2"/>
    </xf>
    <xf numFmtId="0" fontId="80" fillId="14" borderId="0" xfId="0" applyFont="1" applyFill="1" applyBorder="1" applyAlignment="1">
      <alignment horizontal="right" vertical="center" wrapText="1" readingOrder="2"/>
    </xf>
    <xf numFmtId="0" fontId="25" fillId="7" borderId="0" xfId="0" applyFont="1" applyFill="1" applyAlignment="1">
      <alignment horizontal="center"/>
    </xf>
    <xf numFmtId="0" fontId="42" fillId="7" borderId="0" xfId="4" applyFill="1" applyAlignment="1" applyProtection="1">
      <alignment horizontal="center"/>
    </xf>
    <xf numFmtId="0" fontId="27" fillId="7" borderId="0" xfId="4" applyFont="1" applyFill="1" applyAlignment="1" applyProtection="1">
      <alignment horizontal="center"/>
    </xf>
    <xf numFmtId="0" fontId="9" fillId="7" borderId="0" xfId="0" applyFont="1" applyFill="1"/>
    <xf numFmtId="0" fontId="26" fillId="7" borderId="0" xfId="0" applyFont="1" applyFill="1" applyAlignment="1">
      <alignment horizontal="center"/>
    </xf>
    <xf numFmtId="0" fontId="0" fillId="7" borderId="0" xfId="0" applyFill="1" applyAlignment="1">
      <alignment horizontal="center"/>
    </xf>
    <xf numFmtId="0" fontId="10" fillId="4" borderId="2" xfId="0" applyFont="1" applyFill="1" applyBorder="1" applyAlignment="1">
      <alignment horizontal="right" vertical="top" wrapText="1"/>
    </xf>
    <xf numFmtId="0" fontId="10" fillId="4" borderId="0" xfId="0" applyFont="1" applyFill="1" applyBorder="1" applyAlignment="1">
      <alignment horizontal="right" vertical="top" wrapText="1"/>
    </xf>
    <xf numFmtId="0" fontId="10" fillId="4" borderId="3" xfId="0" applyFont="1" applyFill="1" applyBorder="1" applyAlignment="1">
      <alignment horizontal="right" vertical="top" wrapText="1"/>
    </xf>
    <xf numFmtId="0" fontId="8" fillId="8" borderId="1" xfId="0" applyFont="1" applyFill="1" applyBorder="1" applyAlignment="1" applyProtection="1">
      <alignment horizontal="center" vertical="center" wrapText="1"/>
      <protection locked="0"/>
    </xf>
    <xf numFmtId="0" fontId="8" fillId="8" borderId="26" xfId="0" applyFont="1" applyFill="1" applyBorder="1" applyAlignment="1" applyProtection="1">
      <alignment horizontal="center" vertical="center" wrapText="1"/>
      <protection locked="0"/>
    </xf>
    <xf numFmtId="0" fontId="8" fillId="8" borderId="10" xfId="0" applyFont="1" applyFill="1" applyBorder="1" applyAlignment="1" applyProtection="1">
      <alignment horizontal="center" vertical="center" wrapText="1"/>
      <protection locked="0"/>
    </xf>
    <xf numFmtId="0" fontId="2" fillId="4" borderId="2" xfId="0" applyFont="1" applyFill="1" applyBorder="1" applyAlignment="1">
      <alignment horizontal="right" vertical="top" wrapText="1"/>
    </xf>
    <xf numFmtId="0" fontId="13" fillId="4" borderId="42" xfId="0" applyFont="1" applyFill="1" applyBorder="1" applyAlignment="1" applyProtection="1">
      <alignment horizontal="center"/>
      <protection locked="0"/>
    </xf>
    <xf numFmtId="0" fontId="13" fillId="4" borderId="32" xfId="0" applyFont="1" applyFill="1" applyBorder="1" applyAlignment="1" applyProtection="1">
      <alignment horizontal="center"/>
      <protection locked="0"/>
    </xf>
    <xf numFmtId="0" fontId="13" fillId="4" borderId="43" xfId="0" applyFont="1" applyFill="1" applyBorder="1" applyAlignment="1" applyProtection="1">
      <alignment horizontal="center"/>
      <protection locked="0"/>
    </xf>
    <xf numFmtId="0" fontId="10" fillId="4" borderId="7" xfId="0" applyFont="1" applyFill="1" applyBorder="1" applyAlignment="1">
      <alignment horizontal="right" vertical="top" wrapText="1"/>
    </xf>
    <xf numFmtId="0" fontId="10" fillId="4" borderId="8" xfId="0" applyFont="1" applyFill="1" applyBorder="1" applyAlignment="1">
      <alignment horizontal="right" vertical="top" wrapText="1"/>
    </xf>
    <xf numFmtId="0" fontId="10" fillId="4" borderId="9" xfId="0" applyFont="1" applyFill="1" applyBorder="1" applyAlignment="1">
      <alignment horizontal="right" vertical="top" wrapText="1"/>
    </xf>
    <xf numFmtId="0" fontId="42" fillId="6" borderId="12" xfId="4" applyFill="1" applyBorder="1" applyAlignment="1" applyProtection="1">
      <alignment horizontal="center" vertical="center"/>
      <protection locked="0"/>
    </xf>
    <xf numFmtId="0" fontId="10" fillId="6" borderId="88" xfId="0" applyFont="1" applyFill="1" applyBorder="1" applyAlignment="1">
      <alignment horizontal="center" vertical="center"/>
    </xf>
    <xf numFmtId="0" fontId="10" fillId="6" borderId="89" xfId="0" applyFont="1" applyFill="1" applyBorder="1" applyAlignment="1">
      <alignment horizontal="center" vertical="center"/>
    </xf>
    <xf numFmtId="0" fontId="42" fillId="6" borderId="90" xfId="4" applyFill="1" applyBorder="1" applyAlignment="1" applyProtection="1">
      <alignment horizontal="center" vertical="center"/>
      <protection locked="0"/>
    </xf>
    <xf numFmtId="0" fontId="0" fillId="6" borderId="113" xfId="0" applyFill="1" applyBorder="1" applyAlignment="1">
      <alignment horizontal="center" vertical="center" wrapText="1"/>
    </xf>
    <xf numFmtId="0" fontId="0" fillId="6" borderId="114" xfId="0" applyFill="1" applyBorder="1" applyAlignment="1">
      <alignment horizontal="center" vertical="center" wrapText="1"/>
    </xf>
    <xf numFmtId="170" fontId="10" fillId="9" borderId="1" xfId="1" applyNumberFormat="1" applyFont="1" applyFill="1" applyBorder="1" applyAlignment="1">
      <alignment horizontal="center" vertical="center"/>
    </xf>
    <xf numFmtId="170" fontId="10" fillId="9" borderId="26" xfId="1" applyNumberFormat="1" applyFont="1" applyFill="1" applyBorder="1" applyAlignment="1">
      <alignment horizontal="center" vertical="center"/>
    </xf>
    <xf numFmtId="170" fontId="10" fillId="9" borderId="10" xfId="1" applyNumberFormat="1" applyFont="1" applyFill="1" applyBorder="1" applyAlignment="1">
      <alignment horizontal="center" vertical="center"/>
    </xf>
    <xf numFmtId="10" fontId="10" fillId="10" borderId="1" xfId="8" applyNumberFormat="1" applyFont="1" applyFill="1" applyBorder="1" applyAlignment="1">
      <alignment horizontal="center" vertical="center"/>
    </xf>
    <xf numFmtId="10" fontId="0" fillId="0" borderId="10" xfId="0" applyNumberFormat="1" applyBorder="1" applyAlignment="1">
      <alignment vertical="center"/>
    </xf>
    <xf numFmtId="0" fontId="0" fillId="11" borderId="4" xfId="0" applyFill="1" applyBorder="1" applyAlignment="1" applyProtection="1">
      <alignment horizontal="center" vertical="center"/>
      <protection locked="0"/>
    </xf>
    <xf numFmtId="0" fontId="0" fillId="11" borderId="6" xfId="0" applyFill="1" applyBorder="1" applyAlignment="1" applyProtection="1">
      <alignment horizontal="center" vertical="center"/>
      <protection locked="0"/>
    </xf>
    <xf numFmtId="168" fontId="15" fillId="25" borderId="132" xfId="0" applyNumberFormat="1" applyFont="1" applyFill="1" applyBorder="1" applyAlignment="1">
      <alignment horizontal="center" vertical="center"/>
    </xf>
    <xf numFmtId="168" fontId="15" fillId="25" borderId="133" xfId="0" applyNumberFormat="1" applyFont="1" applyFill="1" applyBorder="1" applyAlignment="1">
      <alignment horizontal="center" vertical="center"/>
    </xf>
    <xf numFmtId="0" fontId="15" fillId="25" borderId="0" xfId="0" applyFont="1" applyFill="1" applyBorder="1" applyAlignment="1">
      <alignment horizontal="center" vertical="center"/>
    </xf>
    <xf numFmtId="0" fontId="15" fillId="25" borderId="47" xfId="0" applyFont="1" applyFill="1" applyBorder="1" applyAlignment="1">
      <alignment horizontal="center" vertical="center"/>
    </xf>
    <xf numFmtId="2" fontId="15" fillId="25" borderId="0" xfId="0" applyNumberFormat="1" applyFont="1" applyFill="1" applyBorder="1" applyAlignment="1">
      <alignment horizontal="center" vertical="center"/>
    </xf>
    <xf numFmtId="2" fontId="15" fillId="25" borderId="47" xfId="0" applyNumberFormat="1" applyFont="1" applyFill="1" applyBorder="1" applyAlignment="1">
      <alignment horizontal="center" vertical="center"/>
    </xf>
    <xf numFmtId="2" fontId="15" fillId="25" borderId="132" xfId="0" applyNumberFormat="1" applyFont="1" applyFill="1" applyBorder="1" applyAlignment="1">
      <alignment horizontal="center" vertical="center"/>
    </xf>
    <xf numFmtId="2" fontId="15" fillId="25" borderId="133" xfId="0" applyNumberFormat="1" applyFont="1" applyFill="1" applyBorder="1" applyAlignment="1">
      <alignment horizontal="center" vertical="center"/>
    </xf>
    <xf numFmtId="168" fontId="15" fillId="25" borderId="0" xfId="0" applyNumberFormat="1" applyFont="1" applyFill="1" applyBorder="1" applyAlignment="1">
      <alignment horizontal="center" vertical="center"/>
    </xf>
    <xf numFmtId="168" fontId="15" fillId="25" borderId="47" xfId="0" applyNumberFormat="1" applyFont="1" applyFill="1" applyBorder="1" applyAlignment="1">
      <alignment horizontal="center" vertical="center"/>
    </xf>
    <xf numFmtId="2" fontId="10" fillId="6" borderId="1" xfId="8" applyNumberFormat="1" applyFont="1" applyFill="1" applyBorder="1" applyAlignment="1">
      <alignment horizontal="center" vertical="center"/>
    </xf>
    <xf numFmtId="2" fontId="10" fillId="6" borderId="10" xfId="8" applyNumberFormat="1" applyFont="1" applyFill="1" applyBorder="1" applyAlignment="1">
      <alignment horizontal="center" vertical="center"/>
    </xf>
    <xf numFmtId="0" fontId="10" fillId="6" borderId="10" xfId="0" applyFont="1" applyFill="1" applyBorder="1" applyAlignment="1">
      <alignment horizontal="center" vertical="center"/>
    </xf>
    <xf numFmtId="0" fontId="10" fillId="6" borderId="31" xfId="0" applyFont="1" applyFill="1" applyBorder="1" applyAlignment="1">
      <alignment horizontal="center" vertical="center"/>
    </xf>
    <xf numFmtId="9" fontId="10" fillId="10" borderId="1" xfId="8" applyFont="1" applyFill="1" applyBorder="1" applyAlignment="1">
      <alignment horizontal="center" vertical="center"/>
    </xf>
    <xf numFmtId="9" fontId="10" fillId="10" borderId="10" xfId="8" applyFont="1" applyFill="1" applyBorder="1" applyAlignment="1">
      <alignment horizontal="center" vertical="center"/>
    </xf>
    <xf numFmtId="0" fontId="0" fillId="11" borderId="1" xfId="0" applyFill="1" applyBorder="1" applyAlignment="1" applyProtection="1">
      <alignment horizontal="center" vertical="center"/>
      <protection locked="0"/>
    </xf>
    <xf numFmtId="0" fontId="0" fillId="11" borderId="10" xfId="0" applyFill="1" applyBorder="1" applyAlignment="1" applyProtection="1">
      <alignment horizontal="center" vertical="center"/>
      <protection locked="0"/>
    </xf>
    <xf numFmtId="166" fontId="10" fillId="4" borderId="42" xfId="1" applyNumberFormat="1" applyFont="1" applyFill="1" applyBorder="1" applyAlignment="1" applyProtection="1">
      <alignment horizontal="center" vertical="center"/>
      <protection locked="0"/>
    </xf>
    <xf numFmtId="166" fontId="10" fillId="4" borderId="43" xfId="1" applyNumberFormat="1" applyFont="1" applyFill="1" applyBorder="1" applyAlignment="1" applyProtection="1">
      <alignment horizontal="center" vertical="center"/>
      <protection locked="0"/>
    </xf>
    <xf numFmtId="0" fontId="10" fillId="8" borderId="27" xfId="0" applyFont="1" applyFill="1" applyBorder="1" applyAlignment="1" applyProtection="1">
      <alignment horizontal="center" vertical="center"/>
      <protection locked="0"/>
    </xf>
    <xf numFmtId="0" fontId="10" fillId="8" borderId="3" xfId="0" applyFont="1" applyFill="1" applyBorder="1" applyAlignment="1" applyProtection="1">
      <alignment horizontal="center" vertical="center"/>
      <protection locked="0"/>
    </xf>
    <xf numFmtId="175" fontId="10" fillId="9" borderId="1" xfId="1" applyNumberFormat="1" applyFont="1" applyFill="1" applyBorder="1" applyAlignment="1">
      <alignment horizontal="center" vertical="center"/>
    </xf>
    <xf numFmtId="175" fontId="10" fillId="9" borderId="26" xfId="1" applyNumberFormat="1" applyFont="1" applyFill="1" applyBorder="1" applyAlignment="1">
      <alignment horizontal="center" vertical="center"/>
    </xf>
    <xf numFmtId="175" fontId="10" fillId="9" borderId="10" xfId="1" applyNumberFormat="1" applyFont="1" applyFill="1" applyBorder="1" applyAlignment="1">
      <alignment horizontal="center" vertical="center"/>
    </xf>
    <xf numFmtId="2" fontId="10" fillId="4" borderId="26" xfId="8" applyNumberFormat="1" applyFont="1" applyFill="1" applyBorder="1" applyAlignment="1">
      <alignment horizontal="center" vertical="center"/>
    </xf>
    <xf numFmtId="2" fontId="10" fillId="4" borderId="10" xfId="8" applyNumberFormat="1" applyFont="1" applyFill="1" applyBorder="1" applyAlignment="1">
      <alignment horizontal="center" vertical="center"/>
    </xf>
    <xf numFmtId="0" fontId="10" fillId="4" borderId="26" xfId="0" applyFont="1" applyFill="1" applyBorder="1" applyAlignment="1">
      <alignment horizontal="center" vertical="center"/>
    </xf>
    <xf numFmtId="0" fontId="10" fillId="4" borderId="26" xfId="8" applyNumberFormat="1" applyFont="1" applyFill="1" applyBorder="1" applyAlignment="1">
      <alignment horizontal="center" vertical="center"/>
    </xf>
    <xf numFmtId="0" fontId="10" fillId="4" borderId="10" xfId="8" applyNumberFormat="1" applyFont="1" applyFill="1" applyBorder="1" applyAlignment="1">
      <alignment horizontal="center" vertical="center"/>
    </xf>
    <xf numFmtId="0" fontId="10" fillId="8" borderId="28" xfId="0" applyFont="1" applyFill="1" applyBorder="1" applyAlignment="1" applyProtection="1">
      <alignment horizontal="center" vertical="center"/>
      <protection locked="0"/>
    </xf>
    <xf numFmtId="0" fontId="10" fillId="8" borderId="9" xfId="0" applyFont="1" applyFill="1" applyBorder="1" applyAlignment="1" applyProtection="1">
      <alignment horizontal="center" vertical="center"/>
      <protection locked="0"/>
    </xf>
    <xf numFmtId="0" fontId="11" fillId="4" borderId="1" xfId="0" applyFont="1" applyFill="1" applyBorder="1" applyAlignment="1">
      <alignment horizontal="right" vertical="center"/>
    </xf>
    <xf numFmtId="0" fontId="11" fillId="4" borderId="26" xfId="0" applyFont="1" applyFill="1" applyBorder="1" applyAlignment="1">
      <alignment horizontal="right" vertical="center"/>
    </xf>
    <xf numFmtId="175" fontId="10" fillId="4" borderId="1" xfId="0" applyNumberFormat="1" applyFont="1" applyFill="1" applyBorder="1" applyAlignment="1">
      <alignment horizontal="center" vertical="center"/>
    </xf>
    <xf numFmtId="175" fontId="10" fillId="4" borderId="26" xfId="0" applyNumberFormat="1" applyFont="1" applyFill="1" applyBorder="1" applyAlignment="1">
      <alignment horizontal="center" vertical="center"/>
    </xf>
    <xf numFmtId="9" fontId="10" fillId="4" borderId="26" xfId="8" applyFont="1" applyFill="1" applyBorder="1" applyAlignment="1">
      <alignment horizontal="center" vertical="center"/>
    </xf>
    <xf numFmtId="0" fontId="0" fillId="0" borderId="26" xfId="0" applyBorder="1" applyAlignment="1">
      <alignment vertical="center"/>
    </xf>
    <xf numFmtId="0" fontId="11" fillId="6" borderId="31" xfId="0" applyFont="1" applyFill="1" applyBorder="1" applyAlignment="1">
      <alignment horizontal="center" vertical="center" readingOrder="2"/>
    </xf>
    <xf numFmtId="0" fontId="10" fillId="8" borderId="67" xfId="0" applyFont="1" applyFill="1" applyBorder="1" applyAlignment="1" applyProtection="1">
      <alignment horizontal="center" vertical="center"/>
      <protection locked="0"/>
    </xf>
    <xf numFmtId="0" fontId="10" fillId="8" borderId="10" xfId="0" applyFont="1" applyFill="1" applyBorder="1" applyAlignment="1" applyProtection="1">
      <alignment horizontal="center" vertical="center"/>
      <protection locked="0"/>
    </xf>
    <xf numFmtId="0" fontId="0" fillId="4" borderId="26" xfId="0" applyFill="1" applyBorder="1" applyAlignment="1">
      <alignment vertical="center"/>
    </xf>
    <xf numFmtId="0" fontId="11" fillId="6" borderId="4" xfId="0" applyFont="1" applyFill="1" applyBorder="1" applyAlignment="1">
      <alignment horizontal="center" vertical="center" wrapText="1" readingOrder="2"/>
    </xf>
    <xf numFmtId="0" fontId="11" fillId="6" borderId="6" xfId="0" applyFont="1" applyFill="1" applyBorder="1" applyAlignment="1">
      <alignment horizontal="center" vertical="center" wrapText="1" readingOrder="2"/>
    </xf>
    <xf numFmtId="0" fontId="11" fillId="6" borderId="7" xfId="0" applyFont="1" applyFill="1" applyBorder="1" applyAlignment="1">
      <alignment horizontal="center" vertical="center" wrapText="1" readingOrder="2"/>
    </xf>
    <xf numFmtId="0" fontId="11" fillId="6" borderId="9" xfId="0" applyFont="1" applyFill="1" applyBorder="1" applyAlignment="1">
      <alignment horizontal="center" vertical="center" wrapText="1" readingOrder="2"/>
    </xf>
    <xf numFmtId="1" fontId="10" fillId="4" borderId="1" xfId="0" applyNumberFormat="1" applyFont="1" applyFill="1" applyBorder="1" applyAlignment="1">
      <alignment horizontal="center" vertical="center"/>
    </xf>
    <xf numFmtId="1" fontId="10" fillId="4" borderId="26" xfId="0" applyNumberFormat="1" applyFont="1" applyFill="1" applyBorder="1" applyAlignment="1">
      <alignment horizontal="center" vertical="center"/>
    </xf>
    <xf numFmtId="0" fontId="0" fillId="0" borderId="10" xfId="0" applyBorder="1" applyAlignment="1">
      <alignment vertical="center"/>
    </xf>
    <xf numFmtId="0" fontId="0" fillId="6" borderId="4" xfId="0" applyFill="1" applyBorder="1" applyAlignment="1">
      <alignment horizontal="center" vertical="center"/>
    </xf>
    <xf numFmtId="0" fontId="0" fillId="6" borderId="6" xfId="0" applyFill="1" applyBorder="1" applyAlignment="1">
      <alignment horizontal="center" vertical="center"/>
    </xf>
    <xf numFmtId="0" fontId="0" fillId="6" borderId="2" xfId="0" applyFill="1" applyBorder="1" applyAlignment="1">
      <alignment horizontal="center" vertical="center"/>
    </xf>
    <xf numFmtId="0" fontId="0" fillId="6" borderId="3" xfId="0" applyFill="1" applyBorder="1" applyAlignment="1">
      <alignment horizontal="center" vertical="center"/>
    </xf>
    <xf numFmtId="0" fontId="0" fillId="6" borderId="7" xfId="0" applyFill="1" applyBorder="1" applyAlignment="1">
      <alignment horizontal="center" vertical="center"/>
    </xf>
    <xf numFmtId="0" fontId="0" fillId="6" borderId="9" xfId="0" applyFill="1" applyBorder="1" applyAlignment="1">
      <alignment horizontal="center" vertical="center"/>
    </xf>
    <xf numFmtId="0" fontId="28" fillId="6" borderId="7" xfId="0" applyFont="1" applyFill="1" applyBorder="1" applyAlignment="1">
      <alignment horizontal="center" vertical="center" wrapText="1" readingOrder="2"/>
    </xf>
    <xf numFmtId="0" fontId="28" fillId="6" borderId="9" xfId="0" applyFont="1" applyFill="1" applyBorder="1" applyAlignment="1">
      <alignment horizontal="center" vertical="center" wrapText="1" readingOrder="2"/>
    </xf>
    <xf numFmtId="0" fontId="11" fillId="6" borderId="5" xfId="0" applyFont="1" applyFill="1" applyBorder="1" applyAlignment="1">
      <alignment horizontal="center" vertical="center" readingOrder="2"/>
    </xf>
    <xf numFmtId="0" fontId="11" fillId="6" borderId="6" xfId="0" applyFont="1" applyFill="1" applyBorder="1" applyAlignment="1">
      <alignment horizontal="center" vertical="center" readingOrder="2"/>
    </xf>
    <xf numFmtId="0" fontId="11" fillId="6" borderId="68" xfId="0" applyFont="1" applyFill="1" applyBorder="1" applyAlignment="1">
      <alignment horizontal="center" vertical="center" readingOrder="2"/>
    </xf>
    <xf numFmtId="0" fontId="11" fillId="6" borderId="69" xfId="0" applyFont="1" applyFill="1" applyBorder="1" applyAlignment="1">
      <alignment horizontal="center" vertical="center" readingOrder="2"/>
    </xf>
    <xf numFmtId="0" fontId="11" fillId="6" borderId="4" xfId="0" applyFont="1" applyFill="1" applyBorder="1" applyAlignment="1">
      <alignment horizontal="center" vertical="center" readingOrder="2"/>
    </xf>
    <xf numFmtId="0" fontId="11" fillId="6" borderId="7" xfId="0" applyFont="1" applyFill="1" applyBorder="1" applyAlignment="1">
      <alignment horizontal="center" vertical="center" readingOrder="2"/>
    </xf>
    <xf numFmtId="0" fontId="11" fillId="6" borderId="8" xfId="0" applyFont="1" applyFill="1" applyBorder="1" applyAlignment="1">
      <alignment horizontal="center" vertical="center" readingOrder="2"/>
    </xf>
    <xf numFmtId="0" fontId="11" fillId="6" borderId="9" xfId="0" applyFont="1" applyFill="1" applyBorder="1" applyAlignment="1">
      <alignment horizontal="center" vertical="center" readingOrder="2"/>
    </xf>
    <xf numFmtId="0" fontId="11" fillId="6" borderId="2" xfId="0" applyFont="1" applyFill="1" applyBorder="1" applyAlignment="1">
      <alignment horizontal="center" vertical="center" readingOrder="2"/>
    </xf>
    <xf numFmtId="0" fontId="11" fillId="6" borderId="3" xfId="0" applyFont="1" applyFill="1" applyBorder="1" applyAlignment="1">
      <alignment horizontal="center" vertical="center" readingOrder="2"/>
    </xf>
    <xf numFmtId="0" fontId="10" fillId="4" borderId="42" xfId="0" applyFont="1" applyFill="1" applyBorder="1" applyAlignment="1" applyProtection="1">
      <alignment horizontal="center" vertical="center"/>
      <protection locked="0"/>
    </xf>
    <xf numFmtId="0" fontId="10" fillId="4" borderId="43" xfId="0" applyFont="1" applyFill="1" applyBorder="1" applyAlignment="1" applyProtection="1">
      <alignment horizontal="center" vertical="center"/>
      <protection locked="0"/>
    </xf>
    <xf numFmtId="0" fontId="20" fillId="7" borderId="0" xfId="0" applyFont="1" applyFill="1" applyAlignment="1">
      <alignment horizontal="center" vertical="center" readingOrder="2"/>
    </xf>
    <xf numFmtId="0" fontId="10" fillId="6" borderId="4" xfId="0" applyFont="1" applyFill="1" applyBorder="1" applyAlignment="1" applyProtection="1">
      <alignment horizontal="center" vertical="center"/>
    </xf>
    <xf numFmtId="0" fontId="10" fillId="6" borderId="5" xfId="0" applyFont="1" applyFill="1" applyBorder="1" applyAlignment="1" applyProtection="1">
      <alignment horizontal="center" vertical="center"/>
    </xf>
    <xf numFmtId="0" fontId="10" fillId="6" borderId="7" xfId="0" applyFont="1" applyFill="1" applyBorder="1" applyAlignment="1" applyProtection="1">
      <alignment horizontal="center" vertical="center"/>
    </xf>
    <xf numFmtId="0" fontId="10" fillId="6" borderId="8" xfId="0" applyFont="1" applyFill="1" applyBorder="1" applyAlignment="1" applyProtection="1">
      <alignment horizontal="center" vertical="center"/>
    </xf>
    <xf numFmtId="0" fontId="11" fillId="4" borderId="4" xfId="0" applyFont="1" applyFill="1" applyBorder="1" applyAlignment="1" applyProtection="1">
      <alignment horizontal="right" vertical="center"/>
    </xf>
    <xf numFmtId="0" fontId="11" fillId="4" borderId="5" xfId="0" applyFont="1" applyFill="1" applyBorder="1" applyAlignment="1" applyProtection="1">
      <alignment horizontal="right" vertical="center"/>
    </xf>
    <xf numFmtId="168" fontId="10" fillId="6" borderId="4" xfId="0" applyNumberFormat="1" applyFont="1" applyFill="1" applyBorder="1" applyAlignment="1" applyProtection="1">
      <alignment horizontal="center" vertical="center"/>
    </xf>
    <xf numFmtId="168" fontId="10" fillId="6" borderId="6" xfId="0" applyNumberFormat="1" applyFont="1" applyFill="1" applyBorder="1" applyAlignment="1" applyProtection="1">
      <alignment horizontal="center" vertical="center"/>
    </xf>
    <xf numFmtId="168" fontId="10" fillId="6" borderId="7" xfId="0" applyNumberFormat="1" applyFont="1" applyFill="1" applyBorder="1" applyAlignment="1" applyProtection="1">
      <alignment horizontal="center" vertical="center"/>
    </xf>
    <xf numFmtId="168" fontId="10" fillId="6" borderId="9" xfId="0" applyNumberFormat="1" applyFont="1" applyFill="1" applyBorder="1" applyAlignment="1" applyProtection="1">
      <alignment horizontal="center" vertical="center"/>
    </xf>
    <xf numFmtId="3" fontId="43" fillId="0" borderId="42" xfId="0" applyNumberFormat="1" applyFont="1" applyBorder="1" applyAlignment="1" applyProtection="1">
      <alignment horizontal="center" vertical="center"/>
      <protection locked="0"/>
    </xf>
    <xf numFmtId="3" fontId="43" fillId="0" borderId="43" xfId="0" applyNumberFormat="1" applyFont="1" applyBorder="1" applyAlignment="1" applyProtection="1">
      <alignment horizontal="center" vertical="center"/>
      <protection locked="0"/>
    </xf>
    <xf numFmtId="0" fontId="10" fillId="4" borderId="61" xfId="0" applyFont="1" applyFill="1" applyBorder="1" applyAlignment="1" applyProtection="1">
      <alignment horizontal="center" vertical="center"/>
      <protection locked="0"/>
    </xf>
    <xf numFmtId="0" fontId="10" fillId="4" borderId="62" xfId="0" applyFont="1" applyFill="1" applyBorder="1" applyAlignment="1" applyProtection="1">
      <alignment horizontal="center" vertical="center"/>
      <protection locked="0"/>
    </xf>
    <xf numFmtId="0" fontId="10" fillId="6" borderId="5" xfId="0" applyFont="1" applyFill="1" applyBorder="1" applyAlignment="1">
      <alignment horizontal="center" vertical="center"/>
    </xf>
    <xf numFmtId="0" fontId="10" fillId="6" borderId="0" xfId="0" applyFont="1" applyFill="1" applyBorder="1" applyAlignment="1">
      <alignment horizontal="center" vertical="center"/>
    </xf>
    <xf numFmtId="0" fontId="26" fillId="7" borderId="0" xfId="0" applyFont="1" applyFill="1" applyAlignment="1">
      <alignment horizontal="center" vertical="center"/>
    </xf>
    <xf numFmtId="0" fontId="11" fillId="4" borderId="1" xfId="0" applyFont="1" applyFill="1" applyBorder="1" applyAlignment="1">
      <alignment horizontal="right" vertical="center" readingOrder="2"/>
    </xf>
    <xf numFmtId="0" fontId="11" fillId="4" borderId="10" xfId="0" applyFont="1" applyFill="1" applyBorder="1" applyAlignment="1">
      <alignment horizontal="right" vertical="center" readingOrder="2"/>
    </xf>
    <xf numFmtId="0" fontId="22" fillId="4" borderId="64" xfId="0" applyFont="1" applyFill="1" applyBorder="1" applyAlignment="1">
      <alignment horizontal="right" vertical="center"/>
    </xf>
    <xf numFmtId="0" fontId="22" fillId="4" borderId="13" xfId="0" applyFont="1" applyFill="1" applyBorder="1" applyAlignment="1">
      <alignment horizontal="right" vertical="center"/>
    </xf>
    <xf numFmtId="0" fontId="10" fillId="6" borderId="4" xfId="0" applyFont="1" applyFill="1" applyBorder="1" applyAlignment="1">
      <alignment horizontal="right" vertical="center" wrapText="1"/>
    </xf>
    <xf numFmtId="0" fontId="10" fillId="6" borderId="11" xfId="0" applyFont="1" applyFill="1" applyBorder="1" applyAlignment="1">
      <alignment horizontal="right" vertical="center" wrapText="1"/>
    </xf>
    <xf numFmtId="0" fontId="24" fillId="7" borderId="0" xfId="0" applyFont="1" applyFill="1" applyAlignment="1">
      <alignment horizontal="center" vertical="center"/>
    </xf>
    <xf numFmtId="0" fontId="15" fillId="4" borderId="7" xfId="0" applyFont="1" applyFill="1" applyBorder="1" applyAlignment="1">
      <alignment horizontal="right" vertical="center" wrapText="1"/>
    </xf>
    <xf numFmtId="0" fontId="15" fillId="4" borderId="8" xfId="0" applyFont="1" applyFill="1" applyBorder="1" applyAlignment="1">
      <alignment horizontal="right" vertical="center" wrapText="1"/>
    </xf>
    <xf numFmtId="0" fontId="15" fillId="4" borderId="9" xfId="0" applyFont="1" applyFill="1" applyBorder="1" applyAlignment="1">
      <alignment horizontal="right" vertical="center" wrapText="1"/>
    </xf>
    <xf numFmtId="0" fontId="10" fillId="6" borderId="28" xfId="0" applyFont="1" applyFill="1" applyBorder="1" applyAlignment="1">
      <alignment horizontal="center" vertical="center"/>
    </xf>
    <xf numFmtId="0" fontId="10" fillId="6" borderId="9" xfId="0" applyFont="1" applyFill="1" applyBorder="1" applyAlignment="1">
      <alignment horizontal="center" vertical="center"/>
    </xf>
    <xf numFmtId="0" fontId="73" fillId="0" borderId="0" xfId="0" applyFont="1" applyAlignment="1">
      <alignment horizontal="center"/>
    </xf>
    <xf numFmtId="0" fontId="73" fillId="0" borderId="0" xfId="0" applyFont="1" applyAlignment="1" applyProtection="1">
      <alignment horizontal="center"/>
    </xf>
    <xf numFmtId="0" fontId="94" fillId="14" borderId="7" xfId="0" applyFont="1" applyFill="1" applyBorder="1" applyAlignment="1" applyProtection="1">
      <alignment horizontal="center" vertical="center"/>
    </xf>
    <xf numFmtId="0" fontId="94" fillId="14" borderId="8" xfId="0" applyFont="1" applyFill="1" applyBorder="1" applyAlignment="1" applyProtection="1">
      <alignment horizontal="center" vertical="center"/>
    </xf>
    <xf numFmtId="0" fontId="15" fillId="25" borderId="0" xfId="0" applyFont="1" applyFill="1" applyBorder="1" applyAlignment="1">
      <alignment horizontal="center" vertical="center" wrapText="1"/>
    </xf>
    <xf numFmtId="4" fontId="95" fillId="14" borderId="31" xfId="0" applyNumberFormat="1" applyFont="1" applyFill="1" applyBorder="1" applyAlignment="1" applyProtection="1">
      <alignment horizontal="center"/>
    </xf>
    <xf numFmtId="0" fontId="62" fillId="19" borderId="31" xfId="0" applyFont="1" applyFill="1" applyBorder="1" applyProtection="1"/>
    <xf numFmtId="0" fontId="65" fillId="20" borderId="7" xfId="0" applyFont="1" applyFill="1" applyBorder="1" applyAlignment="1" applyProtection="1">
      <alignment horizontal="center"/>
    </xf>
    <xf numFmtId="0" fontId="65" fillId="20" borderId="8" xfId="0" applyFont="1" applyFill="1" applyBorder="1" applyAlignment="1" applyProtection="1">
      <alignment horizontal="center"/>
    </xf>
    <xf numFmtId="0" fontId="65" fillId="20" borderId="9" xfId="0" applyFont="1" applyFill="1" applyBorder="1" applyAlignment="1" applyProtection="1">
      <alignment horizontal="center"/>
    </xf>
    <xf numFmtId="4" fontId="72" fillId="14" borderId="31" xfId="0" applyNumberFormat="1" applyFont="1" applyFill="1" applyBorder="1" applyAlignment="1" applyProtection="1">
      <alignment horizontal="center"/>
    </xf>
    <xf numFmtId="0" fontId="0" fillId="0" borderId="29" xfId="0" applyBorder="1" applyAlignment="1" applyProtection="1">
      <alignment horizontal="center"/>
    </xf>
    <xf numFmtId="0" fontId="0" fillId="0" borderId="44" xfId="0" applyBorder="1" applyAlignment="1" applyProtection="1">
      <alignment horizontal="center"/>
    </xf>
    <xf numFmtId="0" fontId="0" fillId="0" borderId="30" xfId="0" applyBorder="1" applyAlignment="1" applyProtection="1">
      <alignment horizontal="center"/>
    </xf>
    <xf numFmtId="0" fontId="72" fillId="20" borderId="31" xfId="0" applyFont="1" applyFill="1" applyBorder="1" applyAlignment="1" applyProtection="1">
      <alignment horizontal="center" wrapText="1"/>
    </xf>
    <xf numFmtId="0" fontId="64" fillId="0" borderId="115" xfId="0" applyFont="1" applyBorder="1" applyAlignment="1" applyProtection="1">
      <alignment horizontal="center" vertical="center" wrapText="1"/>
    </xf>
    <xf numFmtId="0" fontId="64" fillId="0" borderId="116" xfId="0" applyFont="1" applyBorder="1" applyAlignment="1" applyProtection="1">
      <alignment horizontal="center" vertical="center" wrapText="1"/>
    </xf>
    <xf numFmtId="0" fontId="64" fillId="0" borderId="117" xfId="0" applyFont="1" applyBorder="1" applyAlignment="1" applyProtection="1">
      <alignment horizontal="center" vertical="center" wrapText="1"/>
    </xf>
    <xf numFmtId="0" fontId="68" fillId="19" borderId="31" xfId="0" applyFont="1" applyFill="1" applyBorder="1" applyProtection="1"/>
    <xf numFmtId="0" fontId="0" fillId="0" borderId="1"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9" fontId="10" fillId="10" borderId="7" xfId="8" applyFont="1" applyFill="1" applyBorder="1" applyAlignment="1">
      <alignment horizontal="center" vertical="center"/>
    </xf>
    <xf numFmtId="0" fontId="0" fillId="0" borderId="9" xfId="0" applyBorder="1" applyAlignment="1">
      <alignment vertical="center"/>
    </xf>
    <xf numFmtId="0" fontId="0" fillId="11" borderId="7" xfId="0" applyFill="1" applyBorder="1" applyAlignment="1" applyProtection="1">
      <alignment horizontal="center" vertical="center"/>
      <protection locked="0"/>
    </xf>
    <xf numFmtId="0" fontId="0" fillId="11" borderId="9" xfId="0" applyFill="1" applyBorder="1" applyAlignment="1" applyProtection="1">
      <alignment horizontal="center" vertical="center"/>
      <protection locked="0"/>
    </xf>
    <xf numFmtId="0" fontId="13" fillId="6" borderId="151" xfId="0" applyFont="1" applyFill="1" applyBorder="1" applyAlignment="1">
      <alignment horizontal="center" vertical="center" readingOrder="2"/>
    </xf>
    <xf numFmtId="0" fontId="13" fillId="6" borderId="31" xfId="0" applyFont="1" applyFill="1" applyBorder="1" applyAlignment="1">
      <alignment horizontal="center" vertical="center" readingOrder="2"/>
    </xf>
    <xf numFmtId="0" fontId="13" fillId="6" borderId="30" xfId="0" applyFont="1" applyFill="1" applyBorder="1" applyAlignment="1">
      <alignment horizontal="center" vertical="center" readingOrder="2"/>
    </xf>
    <xf numFmtId="0" fontId="0" fillId="11" borderId="2" xfId="0" applyFill="1" applyBorder="1" applyAlignment="1" applyProtection="1">
      <alignment horizontal="center" vertical="center"/>
      <protection locked="0"/>
    </xf>
    <xf numFmtId="0" fontId="0" fillId="11" borderId="3" xfId="0" applyFill="1" applyBorder="1" applyAlignment="1" applyProtection="1">
      <alignment horizontal="center" vertical="center"/>
      <protection locked="0"/>
    </xf>
    <xf numFmtId="0" fontId="11" fillId="6" borderId="29" xfId="0" applyFont="1" applyFill="1" applyBorder="1" applyAlignment="1">
      <alignment horizontal="center" vertical="center" wrapText="1" readingOrder="2"/>
    </xf>
    <xf numFmtId="0" fontId="11" fillId="6" borderId="30" xfId="0" applyFont="1" applyFill="1" applyBorder="1" applyAlignment="1">
      <alignment horizontal="center" vertical="center" wrapText="1" readingOrder="2"/>
    </xf>
    <xf numFmtId="0" fontId="11" fillId="6" borderId="29" xfId="0" applyFont="1" applyFill="1" applyBorder="1" applyAlignment="1">
      <alignment horizontal="center" vertical="center" readingOrder="2"/>
    </xf>
    <xf numFmtId="0" fontId="11" fillId="6" borderId="30" xfId="0" applyFont="1" applyFill="1" applyBorder="1" applyAlignment="1">
      <alignment horizontal="center" vertical="center" readingOrder="2"/>
    </xf>
    <xf numFmtId="0" fontId="11" fillId="6" borderId="5" xfId="0" applyFont="1" applyFill="1" applyBorder="1" applyAlignment="1">
      <alignment horizontal="center" vertical="center" wrapText="1" readingOrder="2"/>
    </xf>
    <xf numFmtId="0" fontId="11" fillId="6" borderId="8" xfId="0" applyFont="1" applyFill="1" applyBorder="1" applyAlignment="1">
      <alignment horizontal="center" vertical="center" wrapText="1" readingOrder="2"/>
    </xf>
    <xf numFmtId="170" fontId="11" fillId="6" borderId="29" xfId="0" applyNumberFormat="1" applyFont="1" applyFill="1" applyBorder="1" applyAlignment="1">
      <alignment horizontal="center" vertical="center" wrapText="1" readingOrder="2"/>
    </xf>
    <xf numFmtId="170" fontId="11" fillId="6" borderId="30" xfId="0" applyNumberFormat="1" applyFont="1" applyFill="1" applyBorder="1" applyAlignment="1">
      <alignment horizontal="center" vertical="center" wrapText="1" readingOrder="2"/>
    </xf>
    <xf numFmtId="0" fontId="0" fillId="0" borderId="31" xfId="0" applyBorder="1" applyAlignment="1" applyProtection="1">
      <alignment horizontal="center" vertical="center"/>
      <protection locked="0"/>
    </xf>
    <xf numFmtId="0" fontId="0" fillId="26" borderId="1" xfId="0" applyFill="1" applyBorder="1" applyAlignment="1">
      <alignment horizontal="center"/>
    </xf>
    <xf numFmtId="0" fontId="0" fillId="26" borderId="10" xfId="0" applyFill="1" applyBorder="1" applyAlignment="1">
      <alignment horizontal="center"/>
    </xf>
    <xf numFmtId="0" fontId="13" fillId="6" borderId="1" xfId="0" applyFont="1" applyFill="1" applyBorder="1" applyAlignment="1">
      <alignment horizontal="center" vertical="center" readingOrder="2"/>
    </xf>
    <xf numFmtId="0" fontId="13" fillId="6" borderId="26" xfId="0" applyFont="1" applyFill="1" applyBorder="1" applyAlignment="1">
      <alignment horizontal="center" vertical="center" readingOrder="2"/>
    </xf>
    <xf numFmtId="0" fontId="13" fillId="6" borderId="10" xfId="0" applyFont="1" applyFill="1" applyBorder="1" applyAlignment="1">
      <alignment horizontal="center" vertical="center" readingOrder="2"/>
    </xf>
    <xf numFmtId="0" fontId="0" fillId="0" borderId="30" xfId="0" applyBorder="1" applyAlignment="1" applyProtection="1">
      <alignment horizontal="center" vertical="center"/>
      <protection locked="0"/>
    </xf>
    <xf numFmtId="0" fontId="17" fillId="26" borderId="1" xfId="0" applyFont="1" applyFill="1" applyBorder="1" applyAlignment="1">
      <alignment horizontal="center" vertical="center" wrapText="1"/>
    </xf>
    <xf numFmtId="0" fontId="17" fillId="26" borderId="10" xfId="0" applyFont="1" applyFill="1" applyBorder="1" applyAlignment="1">
      <alignment horizontal="center" vertical="center" wrapText="1"/>
    </xf>
    <xf numFmtId="0" fontId="26" fillId="7" borderId="0" xfId="0" applyFont="1" applyFill="1" applyAlignment="1">
      <alignment horizontal="center" vertical="center" readingOrder="2"/>
    </xf>
    <xf numFmtId="0" fontId="29" fillId="7" borderId="0" xfId="0" applyFont="1" applyFill="1" applyAlignment="1">
      <alignment horizontal="center" vertical="center" readingOrder="2"/>
    </xf>
    <xf numFmtId="166" fontId="10" fillId="4" borderId="65" xfId="1" applyNumberFormat="1" applyFont="1" applyFill="1" applyBorder="1" applyAlignment="1" applyProtection="1">
      <alignment horizontal="center" vertical="center"/>
      <protection locked="0"/>
    </xf>
    <xf numFmtId="166" fontId="10" fillId="4" borderId="66" xfId="1" applyNumberFormat="1" applyFont="1" applyFill="1" applyBorder="1" applyAlignment="1" applyProtection="1">
      <alignment horizontal="center" vertical="center"/>
      <protection locked="0"/>
    </xf>
    <xf numFmtId="0" fontId="13" fillId="6" borderId="150" xfId="0" applyFont="1" applyFill="1" applyBorder="1" applyAlignment="1">
      <alignment horizontal="center" vertical="center" readingOrder="2"/>
    </xf>
    <xf numFmtId="170" fontId="10" fillId="9" borderId="7" xfId="1" applyNumberFormat="1" applyFont="1" applyFill="1" applyBorder="1" applyAlignment="1">
      <alignment horizontal="center" vertical="center"/>
    </xf>
    <xf numFmtId="170" fontId="10" fillId="9" borderId="8" xfId="1" applyNumberFormat="1" applyFont="1" applyFill="1" applyBorder="1" applyAlignment="1">
      <alignment horizontal="center" vertical="center"/>
    </xf>
    <xf numFmtId="0" fontId="10" fillId="6" borderId="4" xfId="0" applyFont="1" applyFill="1" applyBorder="1" applyAlignment="1">
      <alignment horizontal="center" vertical="center" wrapText="1"/>
    </xf>
    <xf numFmtId="0" fontId="10" fillId="6" borderId="11" xfId="0" applyFont="1" applyFill="1" applyBorder="1" applyAlignment="1">
      <alignment horizontal="center" vertical="center" wrapText="1"/>
    </xf>
    <xf numFmtId="0" fontId="10" fillId="6" borderId="2" xfId="0" applyFont="1" applyFill="1" applyBorder="1" applyAlignment="1">
      <alignment horizontal="center" vertical="center" wrapText="1"/>
    </xf>
    <xf numFmtId="0" fontId="10" fillId="6" borderId="16" xfId="0" applyFont="1" applyFill="1" applyBorder="1" applyAlignment="1">
      <alignment horizontal="center" vertical="center" wrapText="1"/>
    </xf>
    <xf numFmtId="0" fontId="10" fillId="6" borderId="7" xfId="0" applyFont="1" applyFill="1" applyBorder="1" applyAlignment="1">
      <alignment horizontal="center" vertical="center" wrapText="1"/>
    </xf>
    <xf numFmtId="0" fontId="10" fillId="6" borderId="15" xfId="0" applyFont="1" applyFill="1" applyBorder="1" applyAlignment="1">
      <alignment horizontal="center" vertical="center" wrapText="1"/>
    </xf>
    <xf numFmtId="3" fontId="10" fillId="4" borderId="63" xfId="0" applyNumberFormat="1" applyFont="1" applyFill="1" applyBorder="1" applyAlignment="1" applyProtection="1">
      <alignment horizontal="center" vertical="center"/>
      <protection locked="0"/>
    </xf>
    <xf numFmtId="3" fontId="10" fillId="4" borderId="11" xfId="0" applyNumberFormat="1" applyFont="1" applyFill="1" applyBorder="1" applyAlignment="1" applyProtection="1">
      <alignment horizontal="center" vertical="center"/>
      <protection locked="0"/>
    </xf>
    <xf numFmtId="3" fontId="10" fillId="4" borderId="27" xfId="0" applyNumberFormat="1" applyFont="1" applyFill="1" applyBorder="1" applyAlignment="1" applyProtection="1">
      <alignment horizontal="center" vertical="center"/>
      <protection locked="0"/>
    </xf>
    <xf numFmtId="3" fontId="10" fillId="4" borderId="16" xfId="0" applyNumberFormat="1" applyFont="1" applyFill="1" applyBorder="1" applyAlignment="1" applyProtection="1">
      <alignment horizontal="center" vertical="center"/>
      <protection locked="0"/>
    </xf>
    <xf numFmtId="3" fontId="10" fillId="4" borderId="65" xfId="0" applyNumberFormat="1" applyFont="1" applyFill="1" applyBorder="1" applyAlignment="1" applyProtection="1">
      <alignment horizontal="center" vertical="center"/>
      <protection locked="0"/>
    </xf>
    <xf numFmtId="3" fontId="10" fillId="4" borderId="66" xfId="0" applyNumberFormat="1" applyFont="1" applyFill="1" applyBorder="1" applyAlignment="1" applyProtection="1">
      <alignment horizontal="center" vertical="center"/>
      <protection locked="0"/>
    </xf>
    <xf numFmtId="0" fontId="10" fillId="11" borderId="5" xfId="0" applyFont="1" applyFill="1" applyBorder="1" applyAlignment="1" applyProtection="1">
      <alignment horizontal="center" vertical="center"/>
      <protection locked="0"/>
    </xf>
    <xf numFmtId="0" fontId="10" fillId="11" borderId="0" xfId="0" applyFont="1" applyFill="1" applyBorder="1" applyAlignment="1" applyProtection="1">
      <alignment horizontal="center" vertical="center"/>
      <protection locked="0"/>
    </xf>
    <xf numFmtId="0" fontId="10" fillId="11" borderId="8" xfId="0" applyFont="1" applyFill="1" applyBorder="1" applyAlignment="1" applyProtection="1">
      <alignment horizontal="center" vertical="center"/>
      <protection locked="0"/>
    </xf>
    <xf numFmtId="4" fontId="10" fillId="4" borderId="27" xfId="0" applyNumberFormat="1" applyFont="1" applyFill="1" applyBorder="1" applyAlignment="1" applyProtection="1">
      <alignment horizontal="center" vertical="center"/>
      <protection locked="0"/>
    </xf>
    <xf numFmtId="4" fontId="10" fillId="4" borderId="16" xfId="0" applyNumberFormat="1" applyFont="1" applyFill="1" applyBorder="1" applyAlignment="1" applyProtection="1">
      <alignment horizontal="center" vertical="center"/>
      <protection locked="0"/>
    </xf>
    <xf numFmtId="0" fontId="0" fillId="6" borderId="1" xfId="0" applyFont="1" applyFill="1" applyBorder="1" applyAlignment="1">
      <alignment horizontal="center" vertical="center" wrapText="1"/>
    </xf>
    <xf numFmtId="0" fontId="0" fillId="6" borderId="10" xfId="0" applyFont="1" applyFill="1" applyBorder="1" applyAlignment="1">
      <alignment horizontal="center" vertical="center" wrapText="1"/>
    </xf>
    <xf numFmtId="174" fontId="10" fillId="9" borderId="1" xfId="1" applyNumberFormat="1" applyFont="1" applyFill="1" applyBorder="1" applyAlignment="1">
      <alignment horizontal="center" vertical="center"/>
    </xf>
    <xf numFmtId="174" fontId="10" fillId="9" borderId="26" xfId="1" applyNumberFormat="1" applyFont="1" applyFill="1" applyBorder="1" applyAlignment="1">
      <alignment horizontal="center" vertical="center"/>
    </xf>
    <xf numFmtId="174" fontId="10" fillId="9" borderId="10" xfId="1" applyNumberFormat="1" applyFont="1" applyFill="1" applyBorder="1" applyAlignment="1">
      <alignment horizontal="center" vertical="center"/>
    </xf>
    <xf numFmtId="173" fontId="0" fillId="0" borderId="42" xfId="0" applyNumberFormat="1" applyBorder="1" applyAlignment="1" applyProtection="1">
      <alignment horizontal="center" vertical="center"/>
      <protection locked="0"/>
    </xf>
    <xf numFmtId="173" fontId="0" fillId="0" borderId="43" xfId="0" applyNumberFormat="1" applyBorder="1" applyAlignment="1" applyProtection="1">
      <alignment horizontal="center" vertical="center"/>
      <protection locked="0"/>
    </xf>
    <xf numFmtId="0" fontId="10" fillId="6" borderId="1" xfId="0" applyFont="1" applyFill="1" applyBorder="1" applyAlignment="1">
      <alignment horizontal="center" vertical="center"/>
    </xf>
    <xf numFmtId="43" fontId="10" fillId="4" borderId="13" xfId="1" applyFont="1" applyFill="1" applyBorder="1" applyAlignment="1">
      <alignment horizontal="center" vertical="center"/>
    </xf>
    <xf numFmtId="0" fontId="10" fillId="6" borderId="2" xfId="0" applyFont="1" applyFill="1" applyBorder="1" applyAlignment="1">
      <alignment horizontal="center" vertical="center"/>
    </xf>
    <xf numFmtId="0" fontId="10" fillId="6" borderId="16" xfId="0" applyFont="1" applyFill="1" applyBorder="1" applyAlignment="1">
      <alignment horizontal="center" vertical="center"/>
    </xf>
    <xf numFmtId="0" fontId="10" fillId="6" borderId="7" xfId="0" applyFont="1" applyFill="1" applyBorder="1" applyAlignment="1">
      <alignment horizontal="center" vertical="center"/>
    </xf>
    <xf numFmtId="0" fontId="10" fillId="6" borderId="15" xfId="0" applyFont="1" applyFill="1" applyBorder="1" applyAlignment="1">
      <alignment horizontal="center" vertical="center"/>
    </xf>
    <xf numFmtId="170" fontId="15" fillId="25" borderId="0" xfId="0" applyNumberFormat="1" applyFont="1" applyFill="1" applyBorder="1" applyAlignment="1">
      <alignment horizontal="center"/>
    </xf>
    <xf numFmtId="0" fontId="15" fillId="25" borderId="0" xfId="0" applyFont="1" applyFill="1" applyBorder="1" applyAlignment="1">
      <alignment horizontal="center"/>
    </xf>
    <xf numFmtId="2" fontId="15" fillId="25" borderId="0" xfId="0" applyNumberFormat="1" applyFont="1" applyFill="1" applyBorder="1" applyAlignment="1">
      <alignment horizontal="center"/>
    </xf>
    <xf numFmtId="2" fontId="15" fillId="25" borderId="47" xfId="0" applyNumberFormat="1" applyFont="1" applyFill="1" applyBorder="1" applyAlignment="1">
      <alignment horizontal="center"/>
    </xf>
    <xf numFmtId="0" fontId="43" fillId="25" borderId="0" xfId="0" applyFont="1" applyFill="1" applyBorder="1" applyAlignment="1">
      <alignment horizontal="center" vertical="center"/>
    </xf>
    <xf numFmtId="0" fontId="43" fillId="25" borderId="47" xfId="0" applyFont="1" applyFill="1" applyBorder="1" applyAlignment="1">
      <alignment horizontal="center" vertical="center"/>
    </xf>
    <xf numFmtId="0" fontId="15" fillId="25" borderId="132" xfId="0" applyFont="1" applyFill="1" applyBorder="1" applyAlignment="1">
      <alignment horizontal="center" vertical="center"/>
    </xf>
    <xf numFmtId="0" fontId="43" fillId="25" borderId="132" xfId="0" applyFont="1" applyFill="1" applyBorder="1" applyAlignment="1">
      <alignment horizontal="center" vertical="center"/>
    </xf>
    <xf numFmtId="0" fontId="43" fillId="25" borderId="133" xfId="0" applyFont="1" applyFill="1" applyBorder="1" applyAlignment="1">
      <alignment horizontal="center" vertical="center"/>
    </xf>
    <xf numFmtId="0" fontId="15" fillId="25" borderId="129" xfId="0" applyFont="1" applyFill="1" applyBorder="1" applyAlignment="1">
      <alignment horizontal="center" vertical="center"/>
    </xf>
    <xf numFmtId="0" fontId="15" fillId="25" borderId="130" xfId="0" applyFont="1" applyFill="1" applyBorder="1" applyAlignment="1">
      <alignment horizontal="center" vertical="center"/>
    </xf>
    <xf numFmtId="2" fontId="0" fillId="6" borderId="4" xfId="0" applyNumberFormat="1" applyFill="1" applyBorder="1" applyAlignment="1">
      <alignment horizontal="center" vertical="center"/>
    </xf>
    <xf numFmtId="2" fontId="0" fillId="6" borderId="6" xfId="0" applyNumberFormat="1" applyFill="1" applyBorder="1" applyAlignment="1">
      <alignment horizontal="center" vertical="center"/>
    </xf>
    <xf numFmtId="0" fontId="0" fillId="6" borderId="5" xfId="0" applyFill="1" applyBorder="1" applyAlignment="1">
      <alignment horizontal="center" vertical="center"/>
    </xf>
    <xf numFmtId="0" fontId="0" fillId="6" borderId="8" xfId="0" applyFill="1" applyBorder="1" applyAlignment="1">
      <alignment horizontal="center" vertical="center"/>
    </xf>
    <xf numFmtId="2" fontId="0" fillId="6" borderId="7" xfId="0" applyNumberFormat="1" applyFill="1" applyBorder="1" applyAlignment="1">
      <alignment horizontal="center" vertical="center"/>
    </xf>
    <xf numFmtId="2" fontId="0" fillId="6" borderId="9" xfId="0" applyNumberFormat="1" applyFill="1" applyBorder="1" applyAlignment="1">
      <alignment horizontal="center" vertical="center"/>
    </xf>
    <xf numFmtId="3" fontId="0" fillId="0" borderId="42" xfId="0" applyNumberFormat="1" applyBorder="1" applyAlignment="1" applyProtection="1">
      <alignment horizontal="center" vertical="center"/>
      <protection locked="0"/>
    </xf>
    <xf numFmtId="3" fontId="0" fillId="0" borderId="43" xfId="0" applyNumberFormat="1" applyBorder="1" applyAlignment="1" applyProtection="1">
      <alignment horizontal="center" vertical="center"/>
      <protection locked="0"/>
    </xf>
    <xf numFmtId="0" fontId="44" fillId="6" borderId="67" xfId="0" applyFont="1" applyFill="1" applyBorder="1" applyAlignment="1">
      <alignment horizontal="center" vertical="center"/>
    </xf>
    <xf numFmtId="0" fontId="44" fillId="6" borderId="105" xfId="0" applyFont="1" applyFill="1" applyBorder="1" applyAlignment="1">
      <alignment horizontal="center" vertical="center"/>
    </xf>
    <xf numFmtId="0" fontId="0" fillId="0" borderId="106" xfId="0" applyBorder="1" applyAlignment="1" applyProtection="1">
      <alignment horizontal="center" vertical="center"/>
      <protection locked="0"/>
    </xf>
    <xf numFmtId="0" fontId="0" fillId="0" borderId="107" xfId="0" applyBorder="1" applyAlignment="1" applyProtection="1">
      <alignment horizontal="center" vertical="center"/>
      <protection locked="0"/>
    </xf>
    <xf numFmtId="11" fontId="10" fillId="6" borderId="0" xfId="8" applyNumberFormat="1" applyFont="1" applyFill="1" applyBorder="1" applyAlignment="1">
      <alignment horizontal="center" vertical="center"/>
    </xf>
    <xf numFmtId="0" fontId="10" fillId="6" borderId="0" xfId="8" applyNumberFormat="1" applyFont="1" applyFill="1" applyBorder="1" applyAlignment="1">
      <alignment horizontal="center" vertical="center"/>
    </xf>
    <xf numFmtId="0" fontId="8" fillId="6" borderId="26" xfId="0" applyFont="1" applyFill="1" applyBorder="1" applyAlignment="1">
      <alignment horizontal="center" vertical="center"/>
    </xf>
    <xf numFmtId="0" fontId="8" fillId="6" borderId="10" xfId="0" applyFont="1" applyFill="1" applyBorder="1" applyAlignment="1">
      <alignment horizontal="center" vertical="center"/>
    </xf>
    <xf numFmtId="0" fontId="13" fillId="6" borderId="2" xfId="0" applyFont="1" applyFill="1" applyBorder="1" applyAlignment="1">
      <alignment horizontal="right" vertical="center" wrapText="1" readingOrder="2"/>
    </xf>
    <xf numFmtId="3" fontId="0" fillId="0" borderId="102" xfId="0" applyNumberFormat="1" applyBorder="1" applyAlignment="1" applyProtection="1">
      <alignment horizontal="center" vertical="center"/>
      <protection locked="0"/>
    </xf>
    <xf numFmtId="3" fontId="0" fillId="0" borderId="103" xfId="0" applyNumberFormat="1" applyBorder="1" applyAlignment="1" applyProtection="1">
      <alignment horizontal="center" vertical="center"/>
      <protection locked="0"/>
    </xf>
    <xf numFmtId="3" fontId="0" fillId="0" borderId="27" xfId="0" applyNumberFormat="1" applyBorder="1" applyAlignment="1" applyProtection="1">
      <alignment horizontal="center" vertical="center"/>
      <protection locked="0"/>
    </xf>
    <xf numFmtId="3" fontId="0" fillId="0" borderId="16" xfId="0" applyNumberFormat="1" applyBorder="1" applyAlignment="1" applyProtection="1">
      <alignment horizontal="center" vertical="center"/>
      <protection locked="0"/>
    </xf>
    <xf numFmtId="3" fontId="0" fillId="0" borderId="65" xfId="0" applyNumberFormat="1" applyBorder="1" applyAlignment="1" applyProtection="1">
      <alignment horizontal="center" vertical="center"/>
      <protection locked="0"/>
    </xf>
    <xf numFmtId="3" fontId="0" fillId="0" borderId="66" xfId="0" applyNumberFormat="1" applyBorder="1" applyAlignment="1" applyProtection="1">
      <alignment horizontal="center" vertical="center"/>
      <protection locked="0"/>
    </xf>
    <xf numFmtId="0" fontId="8" fillId="6" borderId="63" xfId="0" applyFont="1" applyFill="1" applyBorder="1" applyAlignment="1">
      <alignment horizontal="center" vertical="center" wrapText="1"/>
    </xf>
    <xf numFmtId="0" fontId="8" fillId="6" borderId="5" xfId="0" applyFont="1" applyFill="1" applyBorder="1" applyAlignment="1">
      <alignment horizontal="center" vertical="center" wrapText="1"/>
    </xf>
    <xf numFmtId="0" fontId="8" fillId="6" borderId="27" xfId="0" applyFont="1" applyFill="1" applyBorder="1" applyAlignment="1">
      <alignment horizontal="center" vertical="center" wrapText="1"/>
    </xf>
    <xf numFmtId="0" fontId="8" fillId="6" borderId="0" xfId="0" applyFont="1" applyFill="1" applyBorder="1" applyAlignment="1">
      <alignment horizontal="center" vertical="center" wrapText="1"/>
    </xf>
    <xf numFmtId="0" fontId="8" fillId="6" borderId="28" xfId="0" applyFont="1" applyFill="1" applyBorder="1" applyAlignment="1">
      <alignment horizontal="center" vertical="center" wrapText="1"/>
    </xf>
    <xf numFmtId="0" fontId="8" fillId="6" borderId="8" xfId="0" applyFont="1" applyFill="1" applyBorder="1" applyAlignment="1">
      <alignment horizontal="center" vertical="center" wrapText="1"/>
    </xf>
    <xf numFmtId="0" fontId="10" fillId="6" borderId="5" xfId="8" applyNumberFormat="1" applyFont="1" applyFill="1" applyBorder="1" applyAlignment="1">
      <alignment horizontal="center" vertical="center"/>
    </xf>
    <xf numFmtId="11" fontId="10" fillId="6" borderId="104" xfId="8" applyNumberFormat="1" applyFont="1" applyFill="1" applyBorder="1" applyAlignment="1">
      <alignment horizontal="center" vertical="center"/>
    </xf>
    <xf numFmtId="0" fontId="10" fillId="6" borderId="104" xfId="8" applyNumberFormat="1" applyFont="1" applyFill="1" applyBorder="1" applyAlignment="1">
      <alignment horizontal="center" vertical="center"/>
    </xf>
    <xf numFmtId="0" fontId="10" fillId="6" borderId="67" xfId="0" applyFont="1" applyFill="1" applyBorder="1" applyAlignment="1">
      <alignment horizontal="center" vertical="center"/>
    </xf>
    <xf numFmtId="0" fontId="10" fillId="6" borderId="1" xfId="8" applyNumberFormat="1" applyFont="1" applyFill="1" applyBorder="1" applyAlignment="1">
      <alignment horizontal="center" vertical="center"/>
    </xf>
    <xf numFmtId="0" fontId="10" fillId="6" borderId="10" xfId="8" applyNumberFormat="1" applyFont="1" applyFill="1" applyBorder="1" applyAlignment="1">
      <alignment horizontal="center" vertical="center"/>
    </xf>
    <xf numFmtId="0" fontId="7" fillId="6" borderId="16" xfId="0" applyFont="1" applyFill="1" applyBorder="1" applyAlignment="1">
      <alignment horizontal="center" vertical="center" wrapText="1"/>
    </xf>
    <xf numFmtId="0" fontId="10" fillId="6" borderId="4" xfId="0" applyFont="1" applyFill="1" applyBorder="1" applyAlignment="1">
      <alignment horizontal="center" vertical="center"/>
    </xf>
    <xf numFmtId="0" fontId="10" fillId="6" borderId="6" xfId="0" applyFont="1" applyFill="1" applyBorder="1" applyAlignment="1">
      <alignment horizontal="center" vertical="center"/>
    </xf>
    <xf numFmtId="0" fontId="10" fillId="6" borderId="63" xfId="0" applyFont="1" applyFill="1" applyBorder="1" applyAlignment="1">
      <alignment horizontal="center" vertical="center"/>
    </xf>
    <xf numFmtId="0" fontId="10" fillId="6" borderId="26" xfId="8" applyNumberFormat="1" applyFont="1" applyFill="1" applyBorder="1" applyAlignment="1">
      <alignment horizontal="center" vertical="center"/>
    </xf>
    <xf numFmtId="0" fontId="11" fillId="6" borderId="0" xfId="0" applyFont="1" applyFill="1" applyBorder="1" applyAlignment="1">
      <alignment horizontal="center" vertical="center" readingOrder="2"/>
    </xf>
    <xf numFmtId="0" fontId="11" fillId="6" borderId="70" xfId="0" applyFont="1" applyFill="1" applyBorder="1" applyAlignment="1">
      <alignment horizontal="center" vertical="center" readingOrder="2"/>
    </xf>
    <xf numFmtId="0" fontId="10" fillId="6" borderId="5"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0" fillId="6" borderId="0" xfId="0" applyFont="1" applyFill="1" applyBorder="1" applyAlignment="1">
      <alignment horizontal="center" vertical="center" wrapText="1"/>
    </xf>
    <xf numFmtId="0" fontId="10" fillId="6" borderId="3" xfId="0" applyFont="1" applyFill="1" applyBorder="1" applyAlignment="1">
      <alignment horizontal="center" vertical="center" wrapText="1"/>
    </xf>
    <xf numFmtId="0" fontId="10" fillId="6" borderId="8"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4" fillId="6" borderId="1" xfId="0" applyFont="1" applyFill="1" applyBorder="1" applyAlignment="1">
      <alignment horizontal="center" vertical="center" readingOrder="1"/>
    </xf>
    <xf numFmtId="0" fontId="14" fillId="6" borderId="10" xfId="0" applyFont="1" applyFill="1" applyBorder="1" applyAlignment="1">
      <alignment horizontal="center" vertical="center" readingOrder="1"/>
    </xf>
    <xf numFmtId="0" fontId="0" fillId="0" borderId="42"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168" fontId="10" fillId="6" borderId="1" xfId="8" applyNumberFormat="1" applyFont="1" applyFill="1" applyBorder="1" applyAlignment="1">
      <alignment horizontal="center" vertical="center"/>
    </xf>
    <xf numFmtId="168" fontId="10" fillId="6" borderId="10" xfId="8" applyNumberFormat="1" applyFont="1" applyFill="1" applyBorder="1" applyAlignment="1">
      <alignment horizontal="center" vertical="center"/>
    </xf>
    <xf numFmtId="3" fontId="10" fillId="4" borderId="42" xfId="0" applyNumberFormat="1" applyFont="1" applyFill="1" applyBorder="1" applyAlignment="1" applyProtection="1">
      <alignment horizontal="center" vertical="center"/>
      <protection locked="0"/>
    </xf>
    <xf numFmtId="3" fontId="10" fillId="4" borderId="43" xfId="0" applyNumberFormat="1" applyFont="1" applyFill="1" applyBorder="1" applyAlignment="1" applyProtection="1">
      <alignment horizontal="center" vertical="center"/>
      <protection locked="0"/>
    </xf>
    <xf numFmtId="2" fontId="15" fillId="25" borderId="144" xfId="0" applyNumberFormat="1" applyFont="1" applyFill="1" applyBorder="1" applyAlignment="1">
      <alignment horizontal="center" vertical="center"/>
    </xf>
    <xf numFmtId="2" fontId="15" fillId="25" borderId="145" xfId="0" applyNumberFormat="1" applyFont="1" applyFill="1" applyBorder="1" applyAlignment="1">
      <alignment horizontal="center" vertical="center"/>
    </xf>
    <xf numFmtId="2" fontId="15" fillId="25" borderId="147" xfId="0" applyNumberFormat="1" applyFont="1" applyFill="1" applyBorder="1" applyAlignment="1">
      <alignment horizontal="center" vertical="center"/>
    </xf>
    <xf numFmtId="2" fontId="15" fillId="25" borderId="148" xfId="0" applyNumberFormat="1" applyFont="1" applyFill="1" applyBorder="1" applyAlignment="1">
      <alignment horizontal="center" vertical="center"/>
    </xf>
    <xf numFmtId="0" fontId="15" fillId="25" borderId="100" xfId="0" applyFont="1" applyFill="1" applyBorder="1" applyAlignment="1">
      <alignment horizontal="center" vertical="center"/>
    </xf>
    <xf numFmtId="0" fontId="15" fillId="25" borderId="140" xfId="0" applyFont="1" applyFill="1" applyBorder="1" applyAlignment="1">
      <alignment horizontal="center" vertical="center"/>
    </xf>
    <xf numFmtId="0" fontId="15" fillId="25" borderId="141" xfId="0" applyFont="1" applyFill="1" applyBorder="1" applyAlignment="1">
      <alignment horizontal="center" vertical="center"/>
    </xf>
    <xf numFmtId="0" fontId="15" fillId="25" borderId="142" xfId="0" applyFont="1" applyFill="1" applyBorder="1" applyAlignment="1">
      <alignment horizontal="center" vertical="center"/>
    </xf>
    <xf numFmtId="2" fontId="15" fillId="25" borderId="149" xfId="0" applyNumberFormat="1" applyFont="1" applyFill="1" applyBorder="1" applyAlignment="1">
      <alignment horizontal="center" vertical="center"/>
    </xf>
    <xf numFmtId="2" fontId="15" fillId="25" borderId="111" xfId="0" applyNumberFormat="1" applyFont="1" applyFill="1" applyBorder="1" applyAlignment="1">
      <alignment horizontal="center" vertical="center"/>
    </xf>
    <xf numFmtId="0" fontId="10" fillId="23" borderId="85" xfId="0" applyFont="1" applyFill="1" applyBorder="1" applyAlignment="1" applyProtection="1">
      <alignment horizontal="center"/>
      <protection locked="0"/>
    </xf>
    <xf numFmtId="0" fontId="10" fillId="23" borderId="86" xfId="0" applyFont="1" applyFill="1" applyBorder="1" applyAlignment="1" applyProtection="1">
      <alignment horizontal="center"/>
      <protection locked="0"/>
    </xf>
    <xf numFmtId="0" fontId="10" fillId="23" borderId="87" xfId="0" applyFont="1" applyFill="1" applyBorder="1" applyAlignment="1" applyProtection="1">
      <alignment horizontal="center"/>
      <protection locked="0"/>
    </xf>
    <xf numFmtId="0" fontId="12" fillId="4" borderId="36" xfId="0" applyFont="1" applyFill="1" applyBorder="1" applyAlignment="1">
      <alignment horizontal="right"/>
    </xf>
    <xf numFmtId="0" fontId="12" fillId="4" borderId="37" xfId="0" applyFont="1" applyFill="1" applyBorder="1" applyAlignment="1">
      <alignment horizontal="right"/>
    </xf>
    <xf numFmtId="0" fontId="12" fillId="4" borderId="38" xfId="0" applyFont="1" applyFill="1" applyBorder="1" applyAlignment="1">
      <alignment horizontal="right"/>
    </xf>
    <xf numFmtId="4" fontId="41" fillId="4" borderId="37" xfId="1" applyNumberFormat="1" applyFont="1" applyFill="1" applyBorder="1" applyAlignment="1">
      <alignment horizontal="center"/>
    </xf>
    <xf numFmtId="165" fontId="8" fillId="4" borderId="37" xfId="8" applyNumberFormat="1" applyFont="1" applyFill="1" applyBorder="1" applyAlignment="1">
      <alignment horizontal="center"/>
    </xf>
    <xf numFmtId="165" fontId="8" fillId="4" borderId="38" xfId="8" applyNumberFormat="1" applyFont="1" applyFill="1" applyBorder="1" applyAlignment="1">
      <alignment horizontal="center"/>
    </xf>
    <xf numFmtId="4" fontId="41" fillId="4" borderId="40" xfId="1" applyNumberFormat="1" applyFont="1" applyFill="1" applyBorder="1" applyAlignment="1">
      <alignment horizontal="center"/>
    </xf>
    <xf numFmtId="0" fontId="13" fillId="23" borderId="0" xfId="0" applyFont="1" applyFill="1" applyBorder="1" applyAlignment="1">
      <alignment horizontal="center" wrapText="1"/>
    </xf>
    <xf numFmtId="0" fontId="10" fillId="14" borderId="160" xfId="0" applyFont="1" applyFill="1" applyBorder="1" applyAlignment="1" applyProtection="1">
      <alignment horizontal="center"/>
      <protection locked="0"/>
    </xf>
    <xf numFmtId="0" fontId="10" fillId="14" borderId="161" xfId="0" applyFont="1" applyFill="1" applyBorder="1" applyAlignment="1" applyProtection="1">
      <alignment horizontal="center"/>
      <protection locked="0"/>
    </xf>
    <xf numFmtId="9" fontId="8" fillId="4" borderId="37" xfId="8" applyNumberFormat="1" applyFont="1" applyFill="1" applyBorder="1" applyAlignment="1">
      <alignment horizontal="center"/>
    </xf>
    <xf numFmtId="9" fontId="8" fillId="4" borderId="38" xfId="8" applyNumberFormat="1" applyFont="1" applyFill="1" applyBorder="1" applyAlignment="1">
      <alignment horizontal="center"/>
    </xf>
    <xf numFmtId="0" fontId="15" fillId="4" borderId="2" xfId="0" applyFont="1" applyFill="1" applyBorder="1" applyAlignment="1">
      <alignment horizontal="right" vertical="center" wrapText="1"/>
    </xf>
    <xf numFmtId="0" fontId="15" fillId="4" borderId="0" xfId="0" applyFont="1" applyFill="1" applyBorder="1" applyAlignment="1">
      <alignment horizontal="right" vertical="center" wrapText="1"/>
    </xf>
    <xf numFmtId="0" fontId="15" fillId="4" borderId="3" xfId="0" applyFont="1" applyFill="1" applyBorder="1" applyAlignment="1">
      <alignment horizontal="right" vertical="center" wrapText="1"/>
    </xf>
    <xf numFmtId="0" fontId="28" fillId="6" borderId="5" xfId="0" applyFont="1" applyFill="1" applyBorder="1" applyAlignment="1">
      <alignment horizontal="center"/>
    </xf>
    <xf numFmtId="0" fontId="28" fillId="6" borderId="6" xfId="0" applyFont="1" applyFill="1" applyBorder="1" applyAlignment="1">
      <alignment horizontal="center"/>
    </xf>
    <xf numFmtId="0" fontId="28" fillId="6" borderId="8" xfId="0" applyFont="1" applyFill="1" applyBorder="1" applyAlignment="1">
      <alignment horizontal="center"/>
    </xf>
    <xf numFmtId="0" fontId="28" fillId="6" borderId="9" xfId="0" applyFont="1" applyFill="1" applyBorder="1" applyAlignment="1">
      <alignment horizontal="center"/>
    </xf>
    <xf numFmtId="0" fontId="28" fillId="6" borderId="5" xfId="0" applyFont="1" applyFill="1" applyBorder="1" applyAlignment="1">
      <alignment horizontal="center" wrapText="1"/>
    </xf>
    <xf numFmtId="0" fontId="28" fillId="6" borderId="8" xfId="0" applyFont="1" applyFill="1" applyBorder="1" applyAlignment="1">
      <alignment horizontal="center" wrapText="1"/>
    </xf>
    <xf numFmtId="0" fontId="10" fillId="4" borderId="85" xfId="0" applyFont="1" applyFill="1" applyBorder="1" applyAlignment="1" applyProtection="1">
      <alignment horizontal="center"/>
      <protection locked="0"/>
    </xf>
    <xf numFmtId="0" fontId="10" fillId="4" borderId="86" xfId="0" applyFont="1" applyFill="1" applyBorder="1" applyAlignment="1" applyProtection="1">
      <alignment horizontal="center"/>
      <protection locked="0"/>
    </xf>
    <xf numFmtId="0" fontId="10" fillId="4" borderId="87" xfId="0" applyFont="1" applyFill="1" applyBorder="1" applyAlignment="1" applyProtection="1">
      <alignment horizontal="center"/>
      <protection locked="0"/>
    </xf>
    <xf numFmtId="0" fontId="9" fillId="7" borderId="24" xfId="0" applyFont="1" applyFill="1" applyBorder="1" applyAlignment="1">
      <alignment horizontal="right" vertical="top" wrapText="1"/>
    </xf>
    <xf numFmtId="171" fontId="8" fillId="5" borderId="26" xfId="0" applyNumberFormat="1" applyFont="1" applyFill="1" applyBorder="1" applyAlignment="1">
      <alignment horizontal="center"/>
    </xf>
    <xf numFmtId="171" fontId="8" fillId="5" borderId="10" xfId="0" applyNumberFormat="1" applyFont="1" applyFill="1" applyBorder="1" applyAlignment="1">
      <alignment horizontal="center"/>
    </xf>
    <xf numFmtId="171" fontId="8" fillId="14" borderId="0" xfId="0" applyNumberFormat="1" applyFont="1" applyFill="1" applyBorder="1" applyAlignment="1">
      <alignment horizontal="center"/>
    </xf>
    <xf numFmtId="0" fontId="9" fillId="7" borderId="0" xfId="0" applyFont="1" applyFill="1" applyAlignment="1">
      <alignment horizontal="center"/>
    </xf>
    <xf numFmtId="0" fontId="10" fillId="4" borderId="0" xfId="0" applyFont="1" applyFill="1" applyBorder="1" applyAlignment="1">
      <alignment horizontal="right" wrapText="1"/>
    </xf>
    <xf numFmtId="0" fontId="10" fillId="4" borderId="0" xfId="0" applyFont="1" applyFill="1" applyBorder="1" applyAlignment="1">
      <alignment horizontal="center" vertical="center" wrapText="1"/>
    </xf>
    <xf numFmtId="0" fontId="10" fillId="4" borderId="5" xfId="0" applyFont="1" applyFill="1" applyBorder="1" applyAlignment="1">
      <alignment horizontal="center"/>
    </xf>
    <xf numFmtId="0" fontId="10" fillId="4" borderId="0" xfId="0" applyFont="1" applyFill="1" applyBorder="1" applyAlignment="1">
      <alignment horizontal="center"/>
    </xf>
    <xf numFmtId="0" fontId="24" fillId="7" borderId="0" xfId="0" applyFont="1" applyFill="1" applyAlignment="1">
      <alignment horizontal="right"/>
    </xf>
    <xf numFmtId="0" fontId="20" fillId="7" borderId="0" xfId="0" applyFont="1" applyFill="1" applyAlignment="1">
      <alignment horizontal="center" readingOrder="2"/>
    </xf>
    <xf numFmtId="0" fontId="11" fillId="6" borderId="5" xfId="0" applyFont="1" applyFill="1" applyBorder="1" applyAlignment="1">
      <alignment horizontal="center" vertical="center"/>
    </xf>
    <xf numFmtId="0" fontId="11" fillId="6" borderId="0" xfId="0" applyFont="1" applyFill="1" applyBorder="1" applyAlignment="1">
      <alignment horizontal="center" vertical="center"/>
    </xf>
    <xf numFmtId="0" fontId="11" fillId="6" borderId="4" xfId="0" applyFont="1" applyFill="1" applyBorder="1" applyAlignment="1">
      <alignment horizontal="center" vertical="center" wrapText="1"/>
    </xf>
    <xf numFmtId="0" fontId="11" fillId="6" borderId="5" xfId="0" applyFont="1" applyFill="1" applyBorder="1" applyAlignment="1">
      <alignment horizontal="center" vertical="center" wrapText="1"/>
    </xf>
    <xf numFmtId="0" fontId="11" fillId="6" borderId="2" xfId="0" applyFont="1" applyFill="1" applyBorder="1" applyAlignment="1">
      <alignment horizontal="center" vertical="center"/>
    </xf>
    <xf numFmtId="0" fontId="13" fillId="6" borderId="2" xfId="0" applyFont="1" applyFill="1" applyBorder="1" applyAlignment="1">
      <alignment horizontal="center" vertical="center"/>
    </xf>
    <xf numFmtId="0" fontId="13" fillId="6" borderId="0" xfId="0" applyFont="1" applyFill="1" applyBorder="1" applyAlignment="1">
      <alignment horizontal="center" vertical="center"/>
    </xf>
    <xf numFmtId="0" fontId="30" fillId="5" borderId="2" xfId="0" applyFont="1" applyFill="1" applyBorder="1" applyAlignment="1">
      <alignment horizontal="center" vertical="center" wrapText="1"/>
    </xf>
    <xf numFmtId="0" fontId="30" fillId="5" borderId="0" xfId="0" applyFont="1" applyFill="1" applyBorder="1" applyAlignment="1">
      <alignment horizontal="center" vertical="center" wrapText="1"/>
    </xf>
    <xf numFmtId="0" fontId="30" fillId="5" borderId="3" xfId="0" applyFont="1" applyFill="1" applyBorder="1" applyAlignment="1">
      <alignment horizontal="center" vertical="center" wrapText="1"/>
    </xf>
    <xf numFmtId="0" fontId="13" fillId="6" borderId="7" xfId="0" applyFont="1" applyFill="1" applyBorder="1" applyAlignment="1">
      <alignment horizontal="center" vertical="center"/>
    </xf>
    <xf numFmtId="0" fontId="13" fillId="6" borderId="8" xfId="0" applyFont="1" applyFill="1" applyBorder="1" applyAlignment="1">
      <alignment horizontal="center" vertical="center"/>
    </xf>
    <xf numFmtId="0" fontId="23" fillId="18" borderId="1" xfId="0" applyFont="1" applyFill="1" applyBorder="1" applyAlignment="1">
      <alignment horizontal="right" wrapText="1"/>
    </xf>
    <xf numFmtId="0" fontId="23" fillId="18" borderId="26" xfId="0" applyFont="1" applyFill="1" applyBorder="1" applyAlignment="1">
      <alignment horizontal="right" wrapText="1"/>
    </xf>
    <xf numFmtId="0" fontId="23" fillId="18" borderId="10" xfId="0" applyFont="1" applyFill="1" applyBorder="1" applyAlignment="1">
      <alignment horizontal="right" wrapText="1"/>
    </xf>
    <xf numFmtId="0" fontId="23" fillId="18" borderId="7" xfId="0" applyFont="1" applyFill="1" applyBorder="1" applyAlignment="1">
      <alignment horizontal="right" wrapText="1"/>
    </xf>
    <xf numFmtId="0" fontId="23" fillId="18" borderId="8" xfId="0" applyFont="1" applyFill="1" applyBorder="1" applyAlignment="1">
      <alignment horizontal="right" wrapText="1"/>
    </xf>
    <xf numFmtId="0" fontId="23" fillId="18" borderId="5" xfId="0" applyFont="1" applyFill="1" applyBorder="1" applyAlignment="1">
      <alignment horizontal="right" wrapText="1"/>
    </xf>
    <xf numFmtId="0" fontId="0" fillId="13" borderId="5" xfId="0" applyFill="1" applyBorder="1" applyAlignment="1">
      <alignment horizontal="center" wrapText="1"/>
    </xf>
    <xf numFmtId="0" fontId="0" fillId="13" borderId="6" xfId="0" applyFill="1" applyBorder="1" applyAlignment="1">
      <alignment horizontal="center" wrapText="1"/>
    </xf>
    <xf numFmtId="0" fontId="42" fillId="15" borderId="49" xfId="4" applyFill="1" applyBorder="1" applyAlignment="1" applyProtection="1">
      <alignment horizontal="center" vertical="center" wrapText="1"/>
    </xf>
    <xf numFmtId="0" fontId="42" fillId="15" borderId="50" xfId="4" applyFill="1" applyBorder="1" applyAlignment="1" applyProtection="1">
      <alignment horizontal="center" vertical="center" wrapText="1"/>
    </xf>
    <xf numFmtId="0" fontId="42" fillId="15" borderId="0" xfId="4" applyFill="1" applyBorder="1" applyAlignment="1" applyProtection="1">
      <alignment horizontal="center" vertical="center" wrapText="1"/>
    </xf>
    <xf numFmtId="0" fontId="42" fillId="15" borderId="3" xfId="4" applyFill="1" applyBorder="1" applyAlignment="1" applyProtection="1">
      <alignment horizontal="center" vertical="center" wrapText="1"/>
    </xf>
    <xf numFmtId="0" fontId="42" fillId="15" borderId="8" xfId="4" applyFill="1" applyBorder="1" applyAlignment="1" applyProtection="1">
      <alignment horizontal="center" vertical="center" wrapText="1"/>
    </xf>
    <xf numFmtId="0" fontId="42" fillId="15" borderId="9" xfId="4" applyFill="1" applyBorder="1" applyAlignment="1" applyProtection="1">
      <alignment horizontal="center" vertical="center" wrapText="1"/>
    </xf>
    <xf numFmtId="0" fontId="16" fillId="13" borderId="3" xfId="0" applyFont="1" applyFill="1" applyBorder="1" applyAlignment="1">
      <alignment horizontal="center" wrapText="1"/>
    </xf>
    <xf numFmtId="0" fontId="16" fillId="13" borderId="92" xfId="0" applyFont="1" applyFill="1" applyBorder="1" applyAlignment="1">
      <alignment horizontal="center" wrapText="1"/>
    </xf>
    <xf numFmtId="0" fontId="37" fillId="13" borderId="95" xfId="0" applyFont="1" applyFill="1" applyBorder="1" applyAlignment="1">
      <alignment horizontal="right" vertical="top" wrapText="1"/>
    </xf>
    <xf numFmtId="0" fontId="37" fillId="13" borderId="96" xfId="0" applyFont="1" applyFill="1" applyBorder="1" applyAlignment="1">
      <alignment horizontal="right" vertical="top" wrapText="1"/>
    </xf>
    <xf numFmtId="0" fontId="49" fillId="0" borderId="124" xfId="0" applyFont="1" applyBorder="1" applyAlignment="1">
      <alignment horizontal="right" wrapText="1"/>
    </xf>
    <xf numFmtId="0" fontId="49" fillId="0" borderId="125" xfId="0" applyFont="1" applyBorder="1" applyAlignment="1">
      <alignment horizontal="right" wrapText="1"/>
    </xf>
    <xf numFmtId="0" fontId="49" fillId="0" borderId="124" xfId="0" applyFont="1" applyBorder="1" applyAlignment="1">
      <alignment horizontal="right" vertical="top" wrapText="1"/>
    </xf>
    <xf numFmtId="0" fontId="49" fillId="0" borderId="125" xfId="0" applyFont="1" applyBorder="1" applyAlignment="1">
      <alignment horizontal="right" vertical="top" wrapText="1"/>
    </xf>
    <xf numFmtId="0" fontId="49" fillId="0" borderId="127" xfId="0" applyFont="1" applyBorder="1" applyAlignment="1">
      <alignment horizontal="right" wrapText="1"/>
    </xf>
    <xf numFmtId="0" fontId="49" fillId="0" borderId="121" xfId="0" applyFont="1" applyBorder="1" applyAlignment="1">
      <alignment horizontal="right" wrapText="1"/>
    </xf>
    <xf numFmtId="0" fontId="49" fillId="0" borderId="127" xfId="0" applyFont="1" applyBorder="1" applyAlignment="1">
      <alignment horizontal="right" vertical="top" wrapText="1"/>
    </xf>
    <xf numFmtId="0" fontId="49" fillId="0" borderId="152" xfId="0" applyFont="1" applyBorder="1" applyAlignment="1">
      <alignment horizontal="right" vertical="top" wrapText="1"/>
    </xf>
    <xf numFmtId="0" fontId="49" fillId="0" borderId="121" xfId="0" applyFont="1" applyBorder="1" applyAlignment="1">
      <alignment horizontal="right" vertical="top" wrapText="1"/>
    </xf>
    <xf numFmtId="0" fontId="49" fillId="0" borderId="122" xfId="0" applyFont="1" applyBorder="1" applyAlignment="1">
      <alignment horizontal="right" vertical="top" wrapText="1"/>
    </xf>
    <xf numFmtId="0" fontId="87" fillId="24" borderId="0" xfId="0" applyFont="1" applyFill="1" applyAlignment="1">
      <alignment horizontal="center" wrapText="1"/>
    </xf>
    <xf numFmtId="0" fontId="49" fillId="0" borderId="126" xfId="0" applyFont="1" applyBorder="1" applyAlignment="1">
      <alignment horizontal="center" vertical="center"/>
    </xf>
    <xf numFmtId="0" fontId="49" fillId="0" borderId="120" xfId="0" applyFont="1" applyBorder="1" applyAlignment="1">
      <alignment horizontal="center" vertical="center"/>
    </xf>
    <xf numFmtId="0" fontId="88" fillId="24" borderId="5" xfId="0" applyFont="1" applyFill="1" applyBorder="1" applyAlignment="1">
      <alignment horizontal="right"/>
    </xf>
    <xf numFmtId="0" fontId="88" fillId="24" borderId="6" xfId="0" applyFont="1" applyFill="1" applyBorder="1" applyAlignment="1">
      <alignment horizontal="right"/>
    </xf>
    <xf numFmtId="0" fontId="49" fillId="0" borderId="122" xfId="0" applyFont="1" applyBorder="1" applyAlignment="1">
      <alignment horizontal="right" wrapText="1"/>
    </xf>
  </cellXfs>
  <cellStyles count="10">
    <cellStyle name="Comma" xfId="1" builtinId="3"/>
    <cellStyle name="Comma 2" xfId="2"/>
    <cellStyle name="Heading-DefaultData" xfId="3"/>
    <cellStyle name="Hyperlink 2" xfId="5"/>
    <cellStyle name="Normal" xfId="0" builtinId="0"/>
    <cellStyle name="Normal 2" xfId="6"/>
    <cellStyle name="Normal 3" xfId="7"/>
    <cellStyle name="Percent" xfId="8" builtinId="5"/>
    <cellStyle name="Title-Direct" xfId="9"/>
    <cellStyle name="היפר-קישור" xfId="4" builtinId="8"/>
  </cellStyles>
  <dxfs count="88">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fill>
        <patternFill>
          <bgColor theme="0" tint="-0.24994659260841701"/>
        </patternFill>
      </fill>
    </dxf>
    <dxf>
      <font>
        <color rgb="FFFF0000"/>
      </font>
    </dxf>
    <dxf>
      <font>
        <color rgb="FFFF0000"/>
      </font>
      <fill>
        <patternFill>
          <bgColor theme="0" tint="-0.24994659260841701"/>
        </patternFill>
      </fill>
    </dxf>
    <dxf>
      <font>
        <color rgb="FFFF0000"/>
      </font>
    </dxf>
    <dxf>
      <font>
        <color rgb="FFFF0000"/>
      </font>
    </dxf>
    <dxf>
      <font>
        <color rgb="FFFF0000"/>
      </font>
    </dxf>
    <dxf>
      <font>
        <color rgb="FFFF0000"/>
      </font>
    </dxf>
    <dxf>
      <font>
        <color rgb="FFFF0000"/>
      </font>
    </dxf>
    <dxf>
      <font>
        <color rgb="FFFF0000"/>
      </font>
    </dxf>
    <dxf>
      <font>
        <color rgb="FFFF0000"/>
      </font>
      <fill>
        <patternFill>
          <bgColor theme="0" tint="-0.24994659260841701"/>
        </patternFill>
      </fill>
    </dxf>
    <dxf>
      <font>
        <color rgb="FFFF0000"/>
      </font>
      <fill>
        <patternFill>
          <bgColor theme="0" tint="-0.24994659260841701"/>
        </patternFill>
      </fill>
    </dxf>
    <dxf>
      <font>
        <color rgb="FFFF0000"/>
      </font>
      <fill>
        <patternFill>
          <bgColor theme="0" tint="-0.24994659260841701"/>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fill>
        <patternFill>
          <bgColor theme="0" tint="-0.24994659260841701"/>
        </patternFill>
      </fill>
    </dxf>
    <dxf>
      <font>
        <color rgb="FFFF0000"/>
      </font>
    </dxf>
    <dxf>
      <font>
        <color rgb="FFFF0000"/>
      </font>
    </dxf>
    <dxf>
      <font>
        <color rgb="FFFF0000"/>
      </font>
    </dxf>
    <dxf>
      <font>
        <color rgb="FFFF0000"/>
      </font>
    </dxf>
    <dxf>
      <font>
        <color rgb="FFFF0000"/>
      </font>
    </dxf>
    <dxf>
      <font>
        <color rgb="FFFF0000"/>
      </font>
    </dxf>
    <dxf>
      <font>
        <color rgb="FFFF0000"/>
      </font>
      <fill>
        <patternFill>
          <bgColor theme="0" tint="-0.24994659260841701"/>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fill>
        <patternFill>
          <bgColor theme="0"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hyperlink" Target="#&#1508;&#1514;&#1497;&#1495;&#1492;!A1"/></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hyperlink" Target="#&#1508;&#1514;&#1497;&#1495;&#1492;!A1"/></Relationships>
</file>

<file path=xl/drawings/_rels/drawing6.xml.rels><?xml version="1.0" encoding="UTF-8" standalone="yes"?>
<Relationships xmlns="http://schemas.openxmlformats.org/package/2006/relationships"><Relationship Id="rId1" Type="http://schemas.openxmlformats.org/officeDocument/2006/relationships/hyperlink" Target="#&#1508;&#1514;&#1497;&#1495;&#1492;!A1"/></Relationships>
</file>

<file path=xl/drawings/drawing1.xml><?xml version="1.0" encoding="utf-8"?>
<xdr:wsDr xmlns:xdr="http://schemas.openxmlformats.org/drawingml/2006/spreadsheetDrawing" xmlns:a="http://schemas.openxmlformats.org/drawingml/2006/main">
  <xdr:twoCellAnchor editAs="oneCell">
    <xdr:from>
      <xdr:col>16</xdr:col>
      <xdr:colOff>133350</xdr:colOff>
      <xdr:row>0</xdr:row>
      <xdr:rowOff>0</xdr:rowOff>
    </xdr:from>
    <xdr:to>
      <xdr:col>18</xdr:col>
      <xdr:colOff>466726</xdr:colOff>
      <xdr:row>8</xdr:row>
      <xdr:rowOff>171450</xdr:rowOff>
    </xdr:to>
    <xdr:pic>
      <xdr:nvPicPr>
        <xdr:cNvPr id="2" name="Picture 1" descr="j0440110.png">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print"/>
        <a:srcRect/>
        <a:stretch>
          <a:fillRect/>
        </a:stretch>
      </xdr:blipFill>
      <xdr:spPr bwMode="auto">
        <a:xfrm>
          <a:off x="9975637275" y="0"/>
          <a:ext cx="1552575" cy="2305050"/>
        </a:xfrm>
        <a:prstGeom prst="rect">
          <a:avLst/>
        </a:prstGeom>
        <a:noFill/>
        <a:ln w="9525">
          <a:noFill/>
          <a:miter lim="800000"/>
          <a:headEnd/>
          <a:tailEnd/>
        </a:ln>
      </xdr:spPr>
    </xdr:pic>
    <xdr:clientData/>
  </xdr:twoCellAnchor>
  <xdr:twoCellAnchor editAs="oneCell">
    <xdr:from>
      <xdr:col>1</xdr:col>
      <xdr:colOff>209550</xdr:colOff>
      <xdr:row>2</xdr:row>
      <xdr:rowOff>180975</xdr:rowOff>
    </xdr:from>
    <xdr:to>
      <xdr:col>5</xdr:col>
      <xdr:colOff>290792</xdr:colOff>
      <xdr:row>6</xdr:row>
      <xdr:rowOff>152400</xdr:rowOff>
    </xdr:to>
    <xdr:pic>
      <xdr:nvPicPr>
        <xdr:cNvPr id="3" name="Picture 1">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9983790675" y="981075"/>
          <a:ext cx="2676525" cy="876300"/>
        </a:xfrm>
        <a:prstGeom prst="rect">
          <a:avLst/>
        </a:prstGeom>
        <a:noFill/>
        <a:ln w="9525">
          <a:noFill/>
          <a:miter lim="800000"/>
          <a:headEnd/>
          <a:tailEnd/>
        </a:ln>
      </xdr:spPr>
    </xdr:pic>
    <xdr:clientData/>
  </xdr:twoCellAnchor>
  <xdr:twoCellAnchor editAs="oneCell">
    <xdr:from>
      <xdr:col>1</xdr:col>
      <xdr:colOff>190500</xdr:colOff>
      <xdr:row>0</xdr:row>
      <xdr:rowOff>104775</xdr:rowOff>
    </xdr:from>
    <xdr:to>
      <xdr:col>5</xdr:col>
      <xdr:colOff>562535</xdr:colOff>
      <xdr:row>2</xdr:row>
      <xdr:rowOff>76200</xdr:rowOff>
    </xdr:to>
    <xdr:pic>
      <xdr:nvPicPr>
        <xdr:cNvPr id="4" name="תמונה 1">
          <a:extLst>
            <a:ext uri="{FF2B5EF4-FFF2-40B4-BE49-F238E27FC236}">
              <a16:creationId xmlns:a16="http://schemas.microsoft.com/office/drawing/2014/main" xmlns="" id="{00000000-0008-0000-0000-000004000000}"/>
            </a:ext>
          </a:extLst>
        </xdr:cNvPr>
        <xdr:cNvPicPr>
          <a:picLocks noChangeAspect="1"/>
        </xdr:cNvPicPr>
      </xdr:nvPicPr>
      <xdr:blipFill>
        <a:blip xmlns:r="http://schemas.openxmlformats.org/officeDocument/2006/relationships" r:embed="rId3" cstate="print">
          <a:clrChange>
            <a:clrFrom>
              <a:srgbClr val="FFFFFF"/>
            </a:clrFrom>
            <a:clrTo>
              <a:srgbClr val="FFFFFF">
                <a:alpha val="0"/>
              </a:srgbClr>
            </a:clrTo>
          </a:clrChange>
        </a:blip>
        <a:srcRect/>
        <a:stretch>
          <a:fillRect/>
        </a:stretch>
      </xdr:blipFill>
      <xdr:spPr bwMode="auto">
        <a:xfrm>
          <a:off x="9983514450" y="104775"/>
          <a:ext cx="2971800" cy="771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133350</xdr:colOff>
      <xdr:row>0</xdr:row>
      <xdr:rowOff>0</xdr:rowOff>
    </xdr:from>
    <xdr:to>
      <xdr:col>19</xdr:col>
      <xdr:colOff>466725</xdr:colOff>
      <xdr:row>8</xdr:row>
      <xdr:rowOff>171450</xdr:rowOff>
    </xdr:to>
    <xdr:pic>
      <xdr:nvPicPr>
        <xdr:cNvPr id="1685" name="Picture 1" descr="j0440110.png">
          <a:extLst>
            <a:ext uri="{FF2B5EF4-FFF2-40B4-BE49-F238E27FC236}">
              <a16:creationId xmlns:a16="http://schemas.microsoft.com/office/drawing/2014/main" xmlns="" id="{00000000-0008-0000-0100-000095060000}"/>
            </a:ext>
          </a:extLst>
        </xdr:cNvPr>
        <xdr:cNvPicPr>
          <a:picLocks noChangeAspect="1"/>
        </xdr:cNvPicPr>
      </xdr:nvPicPr>
      <xdr:blipFill>
        <a:blip xmlns:r="http://schemas.openxmlformats.org/officeDocument/2006/relationships" r:embed="rId1" cstate="print"/>
        <a:srcRect/>
        <a:stretch>
          <a:fillRect/>
        </a:stretch>
      </xdr:blipFill>
      <xdr:spPr bwMode="auto">
        <a:xfrm>
          <a:off x="144008475" y="0"/>
          <a:ext cx="1552575" cy="2305050"/>
        </a:xfrm>
        <a:prstGeom prst="rect">
          <a:avLst/>
        </a:prstGeom>
        <a:noFill/>
        <a:ln w="9525">
          <a:noFill/>
          <a:miter lim="800000"/>
          <a:headEnd/>
          <a:tailEnd/>
        </a:ln>
      </xdr:spPr>
    </xdr:pic>
    <xdr:clientData/>
  </xdr:twoCellAnchor>
  <xdr:twoCellAnchor editAs="oneCell">
    <xdr:from>
      <xdr:col>1</xdr:col>
      <xdr:colOff>209550</xdr:colOff>
      <xdr:row>2</xdr:row>
      <xdr:rowOff>180975</xdr:rowOff>
    </xdr:from>
    <xdr:to>
      <xdr:col>5</xdr:col>
      <xdr:colOff>447675</xdr:colOff>
      <xdr:row>6</xdr:row>
      <xdr:rowOff>152400</xdr:rowOff>
    </xdr:to>
    <xdr:pic>
      <xdr:nvPicPr>
        <xdr:cNvPr id="1686" name="Picture 1">
          <a:extLst>
            <a:ext uri="{FF2B5EF4-FFF2-40B4-BE49-F238E27FC236}">
              <a16:creationId xmlns:a16="http://schemas.microsoft.com/office/drawing/2014/main" xmlns="" id="{00000000-0008-0000-0100-000096060000}"/>
            </a:ext>
          </a:extLst>
        </xdr:cNvPr>
        <xdr:cNvPicPr>
          <a:picLocks noChangeAspect="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152161875" y="981075"/>
          <a:ext cx="2676525" cy="876300"/>
        </a:xfrm>
        <a:prstGeom prst="rect">
          <a:avLst/>
        </a:prstGeom>
        <a:noFill/>
        <a:ln w="9525">
          <a:noFill/>
          <a:miter lim="800000"/>
          <a:headEnd/>
          <a:tailEnd/>
        </a:ln>
      </xdr:spPr>
    </xdr:pic>
    <xdr:clientData/>
  </xdr:twoCellAnchor>
  <xdr:twoCellAnchor editAs="oneCell">
    <xdr:from>
      <xdr:col>1</xdr:col>
      <xdr:colOff>190500</xdr:colOff>
      <xdr:row>0</xdr:row>
      <xdr:rowOff>104775</xdr:rowOff>
    </xdr:from>
    <xdr:to>
      <xdr:col>6</xdr:col>
      <xdr:colOff>114300</xdr:colOff>
      <xdr:row>2</xdr:row>
      <xdr:rowOff>76200</xdr:rowOff>
    </xdr:to>
    <xdr:pic>
      <xdr:nvPicPr>
        <xdr:cNvPr id="1687" name="תמונה 1">
          <a:extLst>
            <a:ext uri="{FF2B5EF4-FFF2-40B4-BE49-F238E27FC236}">
              <a16:creationId xmlns:a16="http://schemas.microsoft.com/office/drawing/2014/main" xmlns="" id="{00000000-0008-0000-0100-000097060000}"/>
            </a:ext>
          </a:extLst>
        </xdr:cNvPr>
        <xdr:cNvPicPr>
          <a:picLocks noChangeAspect="1"/>
        </xdr:cNvPicPr>
      </xdr:nvPicPr>
      <xdr:blipFill>
        <a:blip xmlns:r="http://schemas.openxmlformats.org/officeDocument/2006/relationships" r:embed="rId3" cstate="print">
          <a:clrChange>
            <a:clrFrom>
              <a:srgbClr val="FFFFFF"/>
            </a:clrFrom>
            <a:clrTo>
              <a:srgbClr val="FFFFFF">
                <a:alpha val="0"/>
              </a:srgbClr>
            </a:clrTo>
          </a:clrChange>
        </a:blip>
        <a:srcRect/>
        <a:stretch>
          <a:fillRect/>
        </a:stretch>
      </xdr:blipFill>
      <xdr:spPr bwMode="auto">
        <a:xfrm>
          <a:off x="151885650" y="104775"/>
          <a:ext cx="2971800" cy="77152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17</xdr:col>
      <xdr:colOff>361950</xdr:colOff>
      <xdr:row>0</xdr:row>
      <xdr:rowOff>114300</xdr:rowOff>
    </xdr:from>
    <xdr:to>
      <xdr:col>19</xdr:col>
      <xdr:colOff>424703</xdr:colOff>
      <xdr:row>3</xdr:row>
      <xdr:rowOff>70037</xdr:rowOff>
    </xdr:to>
    <xdr:sp macro="" textlink="">
      <xdr:nvSpPr>
        <xdr:cNvPr id="3" name="Bevel 2">
          <a:hlinkClick xmlns:r="http://schemas.openxmlformats.org/officeDocument/2006/relationships" r:id="rId1"/>
          <a:extLst>
            <a:ext uri="{FF2B5EF4-FFF2-40B4-BE49-F238E27FC236}">
              <a16:creationId xmlns:a16="http://schemas.microsoft.com/office/drawing/2014/main" xmlns="" id="{00000000-0008-0000-0800-000003000000}"/>
            </a:ext>
          </a:extLst>
        </xdr:cNvPr>
        <xdr:cNvSpPr/>
      </xdr:nvSpPr>
      <xdr:spPr>
        <a:xfrm>
          <a:off x="11224063897" y="114300"/>
          <a:ext cx="1434353" cy="784412"/>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1" anchor="ctr"/>
        <a:lstStyle/>
        <a:p>
          <a:pPr algn="ctr" rtl="1"/>
          <a:r>
            <a:rPr lang="he-IL" sz="1200" b="1">
              <a:cs typeface="+mn-cs"/>
            </a:rPr>
            <a:t>תוכן עניינים</a:t>
          </a:r>
        </a:p>
        <a:p>
          <a:pPr algn="ctr" rtl="1"/>
          <a:r>
            <a:rPr lang="en-US" sz="1200" b="1">
              <a:cs typeface="+mn-cs"/>
            </a:rPr>
            <a:t>Menu</a:t>
          </a:r>
          <a:endParaRPr lang="he-IL" sz="1200" b="1">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17</xdr:col>
      <xdr:colOff>133350</xdr:colOff>
      <xdr:row>0</xdr:row>
      <xdr:rowOff>0</xdr:rowOff>
    </xdr:from>
    <xdr:to>
      <xdr:col>19</xdr:col>
      <xdr:colOff>295275</xdr:colOff>
      <xdr:row>8</xdr:row>
      <xdr:rowOff>171450</xdr:rowOff>
    </xdr:to>
    <xdr:pic>
      <xdr:nvPicPr>
        <xdr:cNvPr id="17044" name="Picture 1" descr="j0440110.png">
          <a:extLst>
            <a:ext uri="{FF2B5EF4-FFF2-40B4-BE49-F238E27FC236}">
              <a16:creationId xmlns:a16="http://schemas.microsoft.com/office/drawing/2014/main" xmlns="" id="{00000000-0008-0000-0900-000094420000}"/>
            </a:ext>
          </a:extLst>
        </xdr:cNvPr>
        <xdr:cNvPicPr>
          <a:picLocks noChangeAspect="1"/>
        </xdr:cNvPicPr>
      </xdr:nvPicPr>
      <xdr:blipFill>
        <a:blip xmlns:r="http://schemas.openxmlformats.org/officeDocument/2006/relationships" r:embed="rId1" cstate="print"/>
        <a:srcRect/>
        <a:stretch>
          <a:fillRect/>
        </a:stretch>
      </xdr:blipFill>
      <xdr:spPr bwMode="auto">
        <a:xfrm>
          <a:off x="141922500" y="0"/>
          <a:ext cx="1514475" cy="2305050"/>
        </a:xfrm>
        <a:prstGeom prst="rect">
          <a:avLst/>
        </a:prstGeom>
        <a:noFill/>
        <a:ln w="9525">
          <a:noFill/>
          <a:miter lim="800000"/>
          <a:headEnd/>
          <a:tailEnd/>
        </a:ln>
      </xdr:spPr>
    </xdr:pic>
    <xdr:clientData/>
  </xdr:twoCellAnchor>
  <xdr:twoCellAnchor editAs="oneCell">
    <xdr:from>
      <xdr:col>1</xdr:col>
      <xdr:colOff>219075</xdr:colOff>
      <xdr:row>3</xdr:row>
      <xdr:rowOff>38100</xdr:rowOff>
    </xdr:from>
    <xdr:to>
      <xdr:col>6</xdr:col>
      <xdr:colOff>361950</xdr:colOff>
      <xdr:row>6</xdr:row>
      <xdr:rowOff>209550</xdr:rowOff>
    </xdr:to>
    <xdr:pic>
      <xdr:nvPicPr>
        <xdr:cNvPr id="17045" name="Picture 2">
          <a:extLst>
            <a:ext uri="{FF2B5EF4-FFF2-40B4-BE49-F238E27FC236}">
              <a16:creationId xmlns:a16="http://schemas.microsoft.com/office/drawing/2014/main" xmlns="" id="{00000000-0008-0000-0900-000095420000}"/>
            </a:ext>
          </a:extLst>
        </xdr:cNvPr>
        <xdr:cNvPicPr>
          <a:picLocks noChangeAspect="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152180925" y="1028700"/>
          <a:ext cx="2790825" cy="885825"/>
        </a:xfrm>
        <a:prstGeom prst="rect">
          <a:avLst/>
        </a:prstGeom>
        <a:noFill/>
        <a:ln w="9525">
          <a:noFill/>
          <a:miter lim="800000"/>
          <a:headEnd/>
          <a:tailEnd/>
        </a:ln>
      </xdr:spPr>
    </xdr:pic>
    <xdr:clientData/>
  </xdr:twoCellAnchor>
  <xdr:twoCellAnchor editAs="oneCell">
    <xdr:from>
      <xdr:col>1</xdr:col>
      <xdr:colOff>238125</xdr:colOff>
      <xdr:row>0</xdr:row>
      <xdr:rowOff>142875</xdr:rowOff>
    </xdr:from>
    <xdr:to>
      <xdr:col>6</xdr:col>
      <xdr:colOff>542925</xdr:colOff>
      <xdr:row>2</xdr:row>
      <xdr:rowOff>114300</xdr:rowOff>
    </xdr:to>
    <xdr:pic>
      <xdr:nvPicPr>
        <xdr:cNvPr id="17046" name="תמונה 1">
          <a:extLst>
            <a:ext uri="{FF2B5EF4-FFF2-40B4-BE49-F238E27FC236}">
              <a16:creationId xmlns:a16="http://schemas.microsoft.com/office/drawing/2014/main" xmlns="" id="{00000000-0008-0000-0900-000096420000}"/>
            </a:ext>
          </a:extLst>
        </xdr:cNvPr>
        <xdr:cNvPicPr>
          <a:picLocks noChangeAspect="1"/>
        </xdr:cNvPicPr>
      </xdr:nvPicPr>
      <xdr:blipFill>
        <a:blip xmlns:r="http://schemas.openxmlformats.org/officeDocument/2006/relationships" r:embed="rId3" cstate="print">
          <a:clrChange>
            <a:clrFrom>
              <a:srgbClr val="FFFFFF"/>
            </a:clrFrom>
            <a:clrTo>
              <a:srgbClr val="FFFFFF">
                <a:alpha val="0"/>
              </a:srgbClr>
            </a:clrTo>
          </a:clrChange>
        </a:blip>
        <a:srcRect/>
        <a:stretch>
          <a:fillRect/>
        </a:stretch>
      </xdr:blipFill>
      <xdr:spPr bwMode="auto">
        <a:xfrm>
          <a:off x="151999950" y="142875"/>
          <a:ext cx="2952750" cy="77152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17</xdr:col>
      <xdr:colOff>357868</xdr:colOff>
      <xdr:row>0</xdr:row>
      <xdr:rowOff>149678</xdr:rowOff>
    </xdr:from>
    <xdr:to>
      <xdr:col>19</xdr:col>
      <xdr:colOff>441047</xdr:colOff>
      <xdr:row>3</xdr:row>
      <xdr:rowOff>36019</xdr:rowOff>
    </xdr:to>
    <xdr:sp macro="" textlink="">
      <xdr:nvSpPr>
        <xdr:cNvPr id="2" name="Bevel 1">
          <a:hlinkClick xmlns:r="http://schemas.openxmlformats.org/officeDocument/2006/relationships" r:id="rId1"/>
          <a:extLst>
            <a:ext uri="{FF2B5EF4-FFF2-40B4-BE49-F238E27FC236}">
              <a16:creationId xmlns:a16="http://schemas.microsoft.com/office/drawing/2014/main" xmlns="" id="{00000000-0008-0000-0A00-000002000000}"/>
            </a:ext>
          </a:extLst>
        </xdr:cNvPr>
        <xdr:cNvSpPr/>
      </xdr:nvSpPr>
      <xdr:spPr>
        <a:xfrm>
          <a:off x="11133603611" y="149678"/>
          <a:ext cx="1434353" cy="784412"/>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1" anchor="ctr"/>
        <a:lstStyle/>
        <a:p>
          <a:pPr algn="ctr" rtl="1"/>
          <a:r>
            <a:rPr lang="he-IL" sz="1200" b="1">
              <a:cs typeface="+mn-cs"/>
            </a:rPr>
            <a:t>תוכן עניינים</a:t>
          </a:r>
        </a:p>
        <a:p>
          <a:pPr algn="ctr" rtl="1"/>
          <a:r>
            <a:rPr lang="en-US" sz="1200" b="1">
              <a:cs typeface="+mn-cs"/>
            </a:rPr>
            <a:t>Menu</a:t>
          </a:r>
          <a:endParaRPr lang="he-IL" sz="1200" b="1">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16</xdr:col>
      <xdr:colOff>357868</xdr:colOff>
      <xdr:row>0</xdr:row>
      <xdr:rowOff>149678</xdr:rowOff>
    </xdr:from>
    <xdr:to>
      <xdr:col>18</xdr:col>
      <xdr:colOff>441047</xdr:colOff>
      <xdr:row>3</xdr:row>
      <xdr:rowOff>36019</xdr:rowOff>
    </xdr:to>
    <xdr:sp macro="" textlink="">
      <xdr:nvSpPr>
        <xdr:cNvPr id="2" name="Bevel 1">
          <a:hlinkClick xmlns:r="http://schemas.openxmlformats.org/officeDocument/2006/relationships" r:id="rId1"/>
          <a:extLst>
            <a:ext uri="{FF2B5EF4-FFF2-40B4-BE49-F238E27FC236}">
              <a16:creationId xmlns:a16="http://schemas.microsoft.com/office/drawing/2014/main" xmlns="" id="{00000000-0008-0000-0B00-000002000000}"/>
            </a:ext>
          </a:extLst>
        </xdr:cNvPr>
        <xdr:cNvSpPr/>
      </xdr:nvSpPr>
      <xdr:spPr>
        <a:xfrm>
          <a:off x="9975662953" y="149678"/>
          <a:ext cx="1302379" cy="800741"/>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1" anchor="ctr"/>
        <a:lstStyle/>
        <a:p>
          <a:pPr algn="ctr" rtl="1"/>
          <a:r>
            <a:rPr lang="he-IL" sz="1200" b="1">
              <a:cs typeface="+mn-cs"/>
            </a:rPr>
            <a:t>תוכן עניינים</a:t>
          </a:r>
        </a:p>
        <a:p>
          <a:pPr algn="ctr" rtl="1"/>
          <a:r>
            <a:rPr lang="en-US" sz="1200" b="1">
              <a:cs typeface="+mn-cs"/>
            </a:rPr>
            <a:t>Menu</a:t>
          </a:r>
          <a:endParaRPr lang="he-IL" sz="1200" b="1">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er\Dropbox\&#1495;&#1493;&#1502;&#1512;%20&#1513;&#1500;%20&#1502;&#1506;&#1512;&#1498;%20&#1492;&#1491;&#1497;&#1493;&#1493;&#1495;\2014\GHG%20excel%20tool%202013%20ver%20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דף הסבר"/>
      <sheetName val="פתיחה"/>
      <sheetName val="1.  רכישת אנרגיה"/>
      <sheetName val="2.מתקנים נייחים לשריפת דלקים"/>
      <sheetName val="3.מתקנים ניידים לשריפת דלקים"/>
      <sheetName val="4.פליטות מתהליכי תעשיה"/>
      <sheetName val="5.תעשית הגז והנפט"/>
      <sheetName val="6.פסולת ושפכים"/>
      <sheetName val="7. גזי חממה המכילים פלואור "/>
      <sheetName val="7. גזי חממה המכילים פלואור"/>
      <sheetName val="מערכות קירור לפי כמויות"/>
      <sheetName val="8.מקורות חקלאיים "/>
      <sheetName val="9.מקורות אחרים השייכים למכלול 1"/>
      <sheetName val="10. דיווח רשות על מכלול 3"/>
      <sheetName val="טיפול במקורות זניחים"/>
      <sheetName val="סיכום"/>
      <sheetName val="טופס דיווח"/>
      <sheetName val="מקדמי פליטה"/>
      <sheetName val="GWP"/>
      <sheetName val="מדדי נירמול"/>
    </sheetNames>
    <sheetDataSet>
      <sheetData sheetId="0"/>
      <sheetData sheetId="1"/>
      <sheetData sheetId="2"/>
      <sheetData sheetId="3"/>
      <sheetData sheetId="4"/>
      <sheetData sheetId="5"/>
      <sheetData sheetId="6"/>
      <sheetData sheetId="7"/>
      <sheetData sheetId="8"/>
      <sheetData sheetId="9"/>
      <sheetData sheetId="10">
        <row r="143">
          <cell r="C143" t="str">
            <v>HFC-23</v>
          </cell>
        </row>
        <row r="144">
          <cell r="C144" t="str">
            <v>HFC-32</v>
          </cell>
        </row>
        <row r="145">
          <cell r="C145" t="str">
            <v>HFC-41</v>
          </cell>
        </row>
        <row r="146">
          <cell r="C146" t="str">
            <v>HFC-125</v>
          </cell>
        </row>
        <row r="147">
          <cell r="C147" t="str">
            <v>HFC-134</v>
          </cell>
        </row>
        <row r="148">
          <cell r="C148" t="str">
            <v>HFC-134a</v>
          </cell>
        </row>
        <row r="149">
          <cell r="C149" t="str">
            <v>HFC-143</v>
          </cell>
        </row>
        <row r="150">
          <cell r="C150" t="str">
            <v>HFC-143a</v>
          </cell>
        </row>
        <row r="151">
          <cell r="C151" t="str">
            <v>HFC-152a</v>
          </cell>
        </row>
        <row r="152">
          <cell r="C152" t="str">
            <v>HFC-227ea</v>
          </cell>
        </row>
        <row r="153">
          <cell r="C153" t="str">
            <v>HFC-236fa</v>
          </cell>
        </row>
        <row r="154">
          <cell r="C154" t="str">
            <v>HFC-245fa</v>
          </cell>
        </row>
        <row r="155">
          <cell r="C155" t="str">
            <v>HFC-43-I0mee</v>
          </cell>
        </row>
        <row r="156">
          <cell r="C156" t="str">
            <v>Perfluoromethane (PFC-14)</v>
          </cell>
        </row>
        <row r="157">
          <cell r="C157" t="str">
            <v>Perfluoroethane (PFC-116)</v>
          </cell>
        </row>
        <row r="158">
          <cell r="C158" t="str">
            <v>Perfluoropropane (PFC-218)</v>
          </cell>
        </row>
        <row r="159">
          <cell r="C159" t="str">
            <v>Perfluorocyclobutane (PFC-318)</v>
          </cell>
        </row>
        <row r="160">
          <cell r="C160" t="str">
            <v>Perfluorobutane (PFC-3-1-10)</v>
          </cell>
        </row>
        <row r="161">
          <cell r="C161" t="str">
            <v>Perfluoropentane (PFC-4-1-12)</v>
          </cell>
        </row>
        <row r="162">
          <cell r="C162" t="str">
            <v>Perfluorohexane (PFC-5-1-14)</v>
          </cell>
        </row>
        <row r="163">
          <cell r="C163" t="str">
            <v>R404A</v>
          </cell>
        </row>
        <row r="164">
          <cell r="C164" t="str">
            <v>R407C</v>
          </cell>
        </row>
        <row r="165">
          <cell r="C165" t="str">
            <v>R408A</v>
          </cell>
        </row>
        <row r="166">
          <cell r="C166" t="str">
            <v>R410A</v>
          </cell>
        </row>
        <row r="167">
          <cell r="C167" t="str">
            <v>R507</v>
          </cell>
        </row>
        <row r="168">
          <cell r="C168" t="str">
            <v>R508B</v>
          </cell>
        </row>
      </sheetData>
      <sheetData sheetId="11"/>
      <sheetData sheetId="12"/>
      <sheetData sheetId="13"/>
      <sheetData sheetId="14"/>
      <sheetData sheetId="15"/>
      <sheetData sheetId="16"/>
      <sheetData sheetId="17">
        <row r="13">
          <cell r="Q13" t="str">
            <v>Pounds</v>
          </cell>
          <cell r="S13" t="str">
            <v>מגה וואט שעה</v>
          </cell>
          <cell r="U13" t="str">
            <v>תעשיית האנרגיה</v>
          </cell>
          <cell r="AC13">
            <v>410</v>
          </cell>
          <cell r="AG13" t="str">
            <v>נתוני רכש</v>
          </cell>
        </row>
        <row r="14">
          <cell r="Q14" t="str">
            <v>Kilograms</v>
          </cell>
          <cell r="S14" t="str">
            <v>קילו וואט שעה</v>
          </cell>
          <cell r="U14" t="str">
            <v>תעשיית הייצור והבניה</v>
          </cell>
          <cell r="AC14">
            <v>614</v>
          </cell>
          <cell r="AG14" t="str">
            <v>חישוב ע"י מהנדס</v>
          </cell>
        </row>
        <row r="15">
          <cell r="Q15" t="str">
            <v>Short tons</v>
          </cell>
          <cell r="U15" t="str">
            <v>סקטור המסחר והמוסדות</v>
          </cell>
          <cell r="AC15" t="str">
            <v>227EA</v>
          </cell>
          <cell r="AG15" t="str">
            <v xml:space="preserve">הערכה </v>
          </cell>
        </row>
        <row r="16">
          <cell r="Q16" t="str">
            <v>Metric Tons</v>
          </cell>
          <cell r="AG16" t="str">
            <v>אחר</v>
          </cell>
        </row>
        <row r="19">
          <cell r="A19" t="str">
            <v>TJ</v>
          </cell>
          <cell r="C19" t="str">
            <v>TJ</v>
          </cell>
          <cell r="E19" t="str">
            <v>Yes</v>
          </cell>
          <cell r="G19" t="str">
            <v>TJ</v>
          </cell>
          <cell r="I19">
            <v>0</v>
          </cell>
          <cell r="K19">
            <v>2013</v>
          </cell>
        </row>
        <row r="20">
          <cell r="A20" t="str">
            <v>ton</v>
          </cell>
          <cell r="C20" t="str">
            <v>Liter</v>
          </cell>
          <cell r="E20" t="str">
            <v>No</v>
          </cell>
          <cell r="G20" t="str">
            <v>ton</v>
          </cell>
          <cell r="I20">
            <v>1</v>
          </cell>
          <cell r="K20">
            <v>2012</v>
          </cell>
        </row>
        <row r="21">
          <cell r="G21" t="str">
            <v>liter</v>
          </cell>
          <cell r="K21">
            <v>2011</v>
          </cell>
          <cell r="AC21" t="str">
            <v>PFC-410</v>
          </cell>
        </row>
        <row r="22">
          <cell r="K22">
            <v>2010</v>
          </cell>
          <cell r="AC22" t="str">
            <v>PFC-614</v>
          </cell>
        </row>
        <row r="23">
          <cell r="K23">
            <v>2009</v>
          </cell>
        </row>
        <row r="24">
          <cell r="K24">
            <v>2008</v>
          </cell>
        </row>
        <row r="178">
          <cell r="A178">
            <v>410</v>
          </cell>
        </row>
        <row r="179">
          <cell r="A179">
            <v>507</v>
          </cell>
        </row>
        <row r="180">
          <cell r="A180">
            <v>614</v>
          </cell>
        </row>
        <row r="181">
          <cell r="A181" t="str">
            <v>134A</v>
          </cell>
        </row>
        <row r="182">
          <cell r="A182" t="str">
            <v>227EA</v>
          </cell>
        </row>
        <row r="183">
          <cell r="A183" t="str">
            <v>404A</v>
          </cell>
        </row>
        <row r="184">
          <cell r="A184" t="str">
            <v>407C</v>
          </cell>
        </row>
        <row r="185">
          <cell r="A185" t="str">
            <v>410A</v>
          </cell>
        </row>
        <row r="186">
          <cell r="A186" t="str">
            <v>HCFC-22</v>
          </cell>
        </row>
      </sheetData>
      <sheetData sheetId="18">
        <row r="16">
          <cell r="H16">
            <v>21</v>
          </cell>
        </row>
        <row r="17">
          <cell r="H17">
            <v>310</v>
          </cell>
        </row>
      </sheetData>
      <sheetData sheetId="19">
        <row r="12">
          <cell r="I12" t="str">
            <v>אנרגיה</v>
          </cell>
        </row>
        <row r="13">
          <cell r="I13" t="str">
            <v>נפט_גז</v>
          </cell>
        </row>
        <row r="14">
          <cell r="I14" t="str">
            <v>מלאכה_ותעשיה</v>
          </cell>
        </row>
        <row r="15">
          <cell r="I15" t="str">
            <v>מזון</v>
          </cell>
        </row>
        <row r="16">
          <cell r="I16" t="str">
            <v>מים</v>
          </cell>
        </row>
        <row r="17">
          <cell r="I17" t="str">
            <v>מסחר_שירותים</v>
          </cell>
        </row>
        <row r="18">
          <cell r="I18" t="str">
            <v>תחבורה</v>
          </cell>
        </row>
        <row r="19">
          <cell r="I19" t="str">
            <v>ציבורי</v>
          </cell>
        </row>
      </sheetData>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Ofira@sni.technion.ac.il" TargetMode="Externa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0.bin"/><Relationship Id="rId1" Type="http://schemas.openxmlformats.org/officeDocument/2006/relationships/hyperlink" Target="mailto:ofira@sni.technion.ac.il" TargetMode="Externa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www.ior.org.uk/app/images/downloads/2014%20FGAS%20Regulation%20&amp;%20GWP%20Values%2030.5.14.pdf" TargetMode="External"/><Relationship Id="rId1" Type="http://schemas.openxmlformats.org/officeDocument/2006/relationships/hyperlink" Target="http://www.ior.org.uk/app/images/downloads/2014%20FGAS%20Regulation%20&amp;%20GWP%20Values%2030.5.14.pdf" TargetMode="External"/><Relationship Id="rId4" Type="http://schemas.openxmlformats.org/officeDocument/2006/relationships/drawing" Target="../drawings/drawing6.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Ofira@sni.technion.ac.i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25"/>
  <sheetViews>
    <sheetView rightToLeft="1" zoomScale="85" zoomScaleNormal="85" workbookViewId="0">
      <selection activeCell="B5" sqref="B5:S5"/>
    </sheetView>
  </sheetViews>
  <sheetFormatPr defaultColWidth="9.140625" defaultRowHeight="14.25"/>
  <cols>
    <col min="1" max="1" width="9.140625" style="227"/>
    <col min="2" max="2" width="27.42578125" style="227" bestFit="1" customWidth="1"/>
    <col min="3" max="3" width="14.28515625" style="227" bestFit="1" customWidth="1"/>
    <col min="4" max="4" width="19" style="227" customWidth="1"/>
    <col min="5" max="16384" width="9.140625" style="227"/>
  </cols>
  <sheetData>
    <row r="1" spans="2:23" customFormat="1" ht="31.5">
      <c r="B1" s="731" t="s">
        <v>469</v>
      </c>
      <c r="C1" s="731"/>
      <c r="D1" s="731"/>
      <c r="E1" s="731"/>
      <c r="F1" s="731"/>
      <c r="G1" s="731"/>
      <c r="H1" s="731"/>
      <c r="I1" s="731"/>
      <c r="J1" s="731"/>
      <c r="K1" s="731"/>
      <c r="L1" s="731"/>
      <c r="M1" s="731"/>
      <c r="N1" s="731"/>
      <c r="O1" s="731"/>
      <c r="P1" s="731"/>
      <c r="Q1" s="731"/>
      <c r="R1" s="731"/>
      <c r="S1" s="731"/>
    </row>
    <row r="2" spans="2:23" customFormat="1" ht="31.5">
      <c r="B2" s="731"/>
      <c r="C2" s="731"/>
      <c r="D2" s="731"/>
      <c r="E2" s="731"/>
      <c r="F2" s="731"/>
      <c r="G2" s="731"/>
      <c r="H2" s="731"/>
      <c r="I2" s="731"/>
      <c r="J2" s="731"/>
      <c r="K2" s="731"/>
      <c r="L2" s="731"/>
      <c r="M2" s="731"/>
      <c r="N2" s="731"/>
      <c r="O2" s="731"/>
      <c r="P2" s="731"/>
      <c r="Q2" s="731"/>
      <c r="R2" s="731"/>
      <c r="S2" s="731"/>
    </row>
    <row r="3" spans="2:23" customFormat="1" ht="15">
      <c r="B3" s="732"/>
      <c r="C3" s="732"/>
      <c r="D3" s="732"/>
      <c r="E3" s="732"/>
      <c r="F3" s="732"/>
      <c r="G3" s="732"/>
      <c r="H3" s="732"/>
      <c r="I3" s="732"/>
      <c r="J3" s="732"/>
      <c r="K3" s="732"/>
      <c r="L3" s="732"/>
      <c r="M3" s="732"/>
      <c r="N3" s="732"/>
      <c r="O3" s="732"/>
      <c r="P3" s="732"/>
      <c r="Q3" s="732"/>
      <c r="R3" s="732"/>
      <c r="S3" s="732"/>
    </row>
    <row r="4" spans="2:23" customFormat="1" ht="18.75">
      <c r="B4" s="727" t="s">
        <v>635</v>
      </c>
      <c r="C4" s="727"/>
      <c r="D4" s="727"/>
      <c r="E4" s="727"/>
      <c r="F4" s="727"/>
      <c r="G4" s="727"/>
      <c r="H4" s="727"/>
      <c r="I4" s="727"/>
      <c r="J4" s="727"/>
      <c r="K4" s="727"/>
      <c r="L4" s="727"/>
      <c r="M4" s="727"/>
      <c r="N4" s="727"/>
      <c r="O4" s="727"/>
      <c r="P4" s="727"/>
      <c r="Q4" s="727"/>
      <c r="R4" s="727"/>
      <c r="S4" s="727"/>
    </row>
    <row r="5" spans="2:23" customFormat="1" ht="18.75">
      <c r="B5" s="727" t="s">
        <v>0</v>
      </c>
      <c r="C5" s="727"/>
      <c r="D5" s="727"/>
      <c r="E5" s="727"/>
      <c r="F5" s="727"/>
      <c r="G5" s="727"/>
      <c r="H5" s="727"/>
      <c r="I5" s="727"/>
      <c r="J5" s="727"/>
      <c r="K5" s="727"/>
      <c r="L5" s="727"/>
      <c r="M5" s="727"/>
      <c r="N5" s="727"/>
      <c r="O5" s="727"/>
      <c r="P5" s="727"/>
      <c r="Q5" s="727"/>
      <c r="R5" s="727"/>
      <c r="S5" s="727"/>
    </row>
    <row r="6" spans="2:23" customFormat="1" ht="18.75">
      <c r="B6" s="727" t="s">
        <v>2</v>
      </c>
      <c r="C6" s="727"/>
      <c r="D6" s="727"/>
      <c r="E6" s="727"/>
      <c r="F6" s="727"/>
      <c r="G6" s="727"/>
      <c r="H6" s="727"/>
      <c r="I6" s="727"/>
      <c r="J6" s="727"/>
      <c r="K6" s="727"/>
      <c r="L6" s="727"/>
      <c r="M6" s="727"/>
      <c r="N6" s="727"/>
      <c r="O6" s="727"/>
      <c r="P6" s="727"/>
      <c r="Q6" s="727"/>
      <c r="R6" s="727"/>
      <c r="S6" s="727"/>
    </row>
    <row r="7" spans="2:23" customFormat="1" ht="18.75">
      <c r="B7" s="727" t="s">
        <v>1</v>
      </c>
      <c r="C7" s="727"/>
      <c r="D7" s="727"/>
      <c r="E7" s="727"/>
      <c r="F7" s="727"/>
      <c r="G7" s="727"/>
      <c r="H7" s="727"/>
      <c r="I7" s="727"/>
      <c r="J7" s="727"/>
      <c r="K7" s="727"/>
      <c r="L7" s="727"/>
      <c r="M7" s="727"/>
      <c r="N7" s="727"/>
      <c r="O7" s="727"/>
      <c r="P7" s="727"/>
      <c r="Q7" s="727"/>
      <c r="R7" s="727"/>
      <c r="S7" s="727"/>
    </row>
    <row r="8" spans="2:23" customFormat="1" ht="15">
      <c r="B8" s="728" t="s">
        <v>470</v>
      </c>
      <c r="C8" s="729"/>
      <c r="D8" s="729"/>
      <c r="E8" s="729"/>
      <c r="F8" s="729"/>
      <c r="G8" s="729"/>
      <c r="H8" s="729"/>
      <c r="I8" s="729"/>
      <c r="J8" s="729"/>
      <c r="K8" s="729"/>
      <c r="L8" s="729"/>
      <c r="M8" s="729"/>
      <c r="N8" s="729"/>
      <c r="O8" s="729"/>
      <c r="P8" s="729"/>
      <c r="Q8" s="729"/>
      <c r="R8" s="729"/>
      <c r="S8" s="729"/>
    </row>
    <row r="9" spans="2:23" customFormat="1" ht="15">
      <c r="B9" s="730"/>
      <c r="C9" s="730"/>
      <c r="D9" s="730"/>
      <c r="E9" s="730"/>
      <c r="F9" s="730"/>
      <c r="G9" s="730"/>
      <c r="H9" s="730"/>
      <c r="I9" s="730"/>
      <c r="J9" s="730"/>
      <c r="K9" s="730"/>
      <c r="L9" s="730"/>
      <c r="M9" s="730"/>
      <c r="N9" s="730"/>
      <c r="O9" s="730"/>
      <c r="P9" s="730"/>
      <c r="Q9" s="730"/>
      <c r="R9" s="730"/>
      <c r="S9" s="730"/>
      <c r="W9" t="s">
        <v>219</v>
      </c>
    </row>
    <row r="10" spans="2:23" ht="38.25" customHeight="1">
      <c r="B10" s="723" t="s">
        <v>489</v>
      </c>
      <c r="C10" s="724"/>
      <c r="D10" s="724"/>
      <c r="E10" s="724"/>
      <c r="F10" s="724"/>
      <c r="G10" s="724"/>
      <c r="H10" s="724"/>
      <c r="I10" s="724"/>
      <c r="J10" s="724"/>
      <c r="K10" s="724"/>
      <c r="L10" s="724"/>
      <c r="M10" s="724"/>
      <c r="N10" s="724"/>
      <c r="O10" s="724"/>
      <c r="P10" s="724"/>
      <c r="Q10" s="724"/>
      <c r="R10" s="724"/>
      <c r="S10" s="724"/>
    </row>
    <row r="11" spans="2:23" ht="55.5" customHeight="1">
      <c r="B11" s="725" t="s">
        <v>584</v>
      </c>
      <c r="C11" s="726"/>
      <c r="D11" s="726"/>
      <c r="E11" s="726"/>
      <c r="F11" s="726"/>
      <c r="G11" s="726"/>
      <c r="H11" s="726"/>
      <c r="I11" s="726"/>
      <c r="J11" s="726"/>
      <c r="K11" s="726"/>
      <c r="L11" s="726"/>
      <c r="M11" s="726"/>
      <c r="N11" s="726"/>
      <c r="O11" s="726"/>
      <c r="P11" s="726"/>
      <c r="Q11" s="726"/>
      <c r="R11" s="726"/>
      <c r="S11" s="726"/>
    </row>
    <row r="12" spans="2:23" ht="55.5" customHeight="1">
      <c r="B12" s="725" t="s">
        <v>488</v>
      </c>
      <c r="C12" s="726"/>
      <c r="D12" s="726"/>
      <c r="E12" s="726"/>
      <c r="F12" s="726"/>
      <c r="G12" s="726"/>
      <c r="H12" s="726"/>
      <c r="I12" s="726"/>
      <c r="J12" s="726"/>
      <c r="K12" s="726"/>
      <c r="L12" s="726"/>
      <c r="M12" s="726"/>
      <c r="N12" s="726"/>
      <c r="O12" s="726"/>
      <c r="P12" s="726"/>
      <c r="Q12" s="726"/>
      <c r="R12" s="726"/>
      <c r="S12" s="726"/>
    </row>
    <row r="13" spans="2:23" ht="55.5" customHeight="1">
      <c r="B13" s="725" t="s">
        <v>585</v>
      </c>
      <c r="C13" s="726"/>
      <c r="D13" s="726"/>
      <c r="E13" s="726"/>
      <c r="F13" s="726"/>
      <c r="G13" s="726"/>
      <c r="H13" s="726"/>
      <c r="I13" s="726"/>
      <c r="J13" s="726"/>
      <c r="K13" s="726"/>
      <c r="L13" s="726"/>
      <c r="M13" s="726"/>
      <c r="N13" s="726"/>
      <c r="O13" s="726"/>
      <c r="P13" s="726"/>
      <c r="Q13" s="726"/>
      <c r="R13" s="726"/>
      <c r="S13" s="726"/>
    </row>
    <row r="14" spans="2:23" ht="15.75">
      <c r="B14" s="511" t="s">
        <v>271</v>
      </c>
      <c r="C14" s="228"/>
      <c r="D14" s="228"/>
      <c r="E14" s="228"/>
      <c r="F14" s="228"/>
      <c r="G14" s="228"/>
      <c r="H14" s="228"/>
      <c r="I14" s="228"/>
      <c r="J14" s="228"/>
      <c r="K14" s="228"/>
      <c r="L14" s="228"/>
      <c r="M14" s="228"/>
      <c r="N14" s="228"/>
      <c r="O14" s="229"/>
      <c r="P14" s="540"/>
      <c r="Q14" s="540"/>
      <c r="R14" s="540"/>
      <c r="S14" s="541"/>
    </row>
    <row r="15" spans="2:23" ht="15">
      <c r="B15" s="230"/>
      <c r="C15" s="228"/>
      <c r="D15" s="228"/>
      <c r="E15" s="228"/>
      <c r="F15" s="228"/>
      <c r="G15" s="228"/>
      <c r="H15" s="228"/>
      <c r="I15" s="228"/>
      <c r="J15" s="228"/>
      <c r="K15" s="228"/>
      <c r="L15" s="228"/>
      <c r="M15" s="228"/>
      <c r="N15" s="228"/>
      <c r="O15" s="229"/>
      <c r="P15" s="540"/>
      <c r="Q15" s="540"/>
      <c r="R15" s="540"/>
      <c r="S15" s="540"/>
    </row>
    <row r="16" spans="2:23" ht="32.25" customHeight="1">
      <c r="B16" s="720" t="s">
        <v>262</v>
      </c>
      <c r="C16" s="719"/>
      <c r="D16" s="717" t="s">
        <v>263</v>
      </c>
      <c r="E16" s="718"/>
      <c r="F16" s="718"/>
      <c r="G16" s="718"/>
      <c r="H16" s="718"/>
      <c r="I16" s="718"/>
      <c r="J16" s="719"/>
      <c r="K16" s="721" t="s">
        <v>245</v>
      </c>
      <c r="L16" s="721"/>
      <c r="M16" s="721"/>
      <c r="N16" s="721"/>
      <c r="O16" s="722"/>
      <c r="P16" s="540"/>
      <c r="Q16" s="540"/>
      <c r="R16" s="540"/>
      <c r="S16" s="540"/>
    </row>
    <row r="17" spans="2:19" ht="67.5" customHeight="1">
      <c r="B17" s="693" t="s">
        <v>264</v>
      </c>
      <c r="C17" s="694"/>
      <c r="D17" s="699" t="s">
        <v>265</v>
      </c>
      <c r="E17" s="700"/>
      <c r="F17" s="700"/>
      <c r="G17" s="700"/>
      <c r="H17" s="700"/>
      <c r="I17" s="700"/>
      <c r="J17" s="694"/>
      <c r="K17" s="688" t="s">
        <v>266</v>
      </c>
      <c r="L17" s="688"/>
      <c r="M17" s="688"/>
      <c r="N17" s="688"/>
      <c r="O17" s="689"/>
      <c r="P17" s="540"/>
      <c r="Q17" s="540"/>
      <c r="R17" s="540"/>
      <c r="S17" s="540"/>
    </row>
    <row r="18" spans="2:19" ht="102.75" customHeight="1">
      <c r="B18" s="693" t="s">
        <v>279</v>
      </c>
      <c r="C18" s="694"/>
      <c r="D18" s="690" t="s">
        <v>490</v>
      </c>
      <c r="E18" s="691"/>
      <c r="F18" s="691"/>
      <c r="G18" s="691"/>
      <c r="H18" s="691"/>
      <c r="I18" s="691"/>
      <c r="J18" s="692"/>
      <c r="K18" s="685"/>
      <c r="L18" s="686"/>
      <c r="M18" s="686"/>
      <c r="N18" s="686"/>
      <c r="O18" s="687"/>
      <c r="P18" s="540"/>
      <c r="Q18" s="540"/>
      <c r="R18" s="540"/>
      <c r="S18" s="540"/>
    </row>
    <row r="19" spans="2:19" ht="60.75" customHeight="1">
      <c r="B19" s="693" t="s">
        <v>454</v>
      </c>
      <c r="C19" s="694"/>
      <c r="D19" s="690" t="s">
        <v>614</v>
      </c>
      <c r="E19" s="691"/>
      <c r="F19" s="691"/>
      <c r="G19" s="691"/>
      <c r="H19" s="691"/>
      <c r="I19" s="691"/>
      <c r="J19" s="692"/>
      <c r="K19" s="697" t="s">
        <v>491</v>
      </c>
      <c r="L19" s="697"/>
      <c r="M19" s="697"/>
      <c r="N19" s="697"/>
      <c r="O19" s="698"/>
      <c r="P19" s="540"/>
      <c r="Q19" s="540"/>
      <c r="R19" s="540"/>
      <c r="S19" s="540"/>
    </row>
    <row r="20" spans="2:19" ht="61.5" customHeight="1">
      <c r="B20" s="693" t="s">
        <v>455</v>
      </c>
      <c r="C20" s="694"/>
      <c r="D20" s="699" t="s">
        <v>282</v>
      </c>
      <c r="E20" s="700"/>
      <c r="F20" s="700"/>
      <c r="G20" s="700"/>
      <c r="H20" s="700"/>
      <c r="I20" s="700"/>
      <c r="J20" s="694"/>
      <c r="K20" s="688" t="s">
        <v>283</v>
      </c>
      <c r="L20" s="688"/>
      <c r="M20" s="688"/>
      <c r="N20" s="688"/>
      <c r="O20" s="689"/>
      <c r="P20" s="540"/>
      <c r="Q20" s="540"/>
      <c r="R20" s="540"/>
      <c r="S20" s="540"/>
    </row>
    <row r="21" spans="2:19" ht="61.5" hidden="1" customHeight="1">
      <c r="B21" s="488" t="s">
        <v>457</v>
      </c>
      <c r="C21" s="489"/>
      <c r="D21" s="682" t="s">
        <v>458</v>
      </c>
      <c r="E21" s="683"/>
      <c r="F21" s="683"/>
      <c r="G21" s="683"/>
      <c r="H21" s="683"/>
      <c r="I21" s="683"/>
      <c r="J21" s="684"/>
      <c r="K21" s="713" t="s">
        <v>492</v>
      </c>
      <c r="L21" s="714"/>
      <c r="M21" s="714"/>
      <c r="N21" s="714"/>
      <c r="O21" s="715"/>
      <c r="P21" s="540"/>
      <c r="Q21" s="540"/>
      <c r="R21" s="540"/>
      <c r="S21" s="540"/>
    </row>
    <row r="22" spans="2:19" ht="61.5" hidden="1" customHeight="1">
      <c r="B22" s="488" t="s">
        <v>475</v>
      </c>
      <c r="C22" s="489"/>
      <c r="D22" s="682" t="s">
        <v>463</v>
      </c>
      <c r="E22" s="683"/>
      <c r="F22" s="683"/>
      <c r="G22" s="683"/>
      <c r="H22" s="683"/>
      <c r="I22" s="683"/>
      <c r="J22" s="684"/>
      <c r="K22" s="711" t="s">
        <v>464</v>
      </c>
      <c r="L22" s="711"/>
      <c r="M22" s="711"/>
      <c r="N22" s="711"/>
      <c r="O22" s="712"/>
      <c r="P22" s="540"/>
      <c r="Q22" s="540"/>
      <c r="R22" s="540"/>
      <c r="S22" s="540"/>
    </row>
    <row r="23" spans="2:19" ht="61.5" hidden="1" customHeight="1">
      <c r="B23" s="710" t="s">
        <v>462</v>
      </c>
      <c r="C23" s="684"/>
      <c r="D23" s="682" t="s">
        <v>460</v>
      </c>
      <c r="E23" s="683"/>
      <c r="F23" s="683"/>
      <c r="G23" s="683"/>
      <c r="H23" s="683"/>
      <c r="I23" s="683"/>
      <c r="J23" s="684"/>
      <c r="K23" s="682" t="s">
        <v>461</v>
      </c>
      <c r="L23" s="683"/>
      <c r="M23" s="683"/>
      <c r="N23" s="683"/>
      <c r="O23" s="716"/>
      <c r="P23" s="540"/>
      <c r="Q23" s="540"/>
      <c r="R23" s="540"/>
      <c r="S23" s="540"/>
    </row>
    <row r="24" spans="2:19" ht="56.25" customHeight="1">
      <c r="B24" s="695" t="s">
        <v>267</v>
      </c>
      <c r="C24" s="696"/>
      <c r="D24" s="701" t="s">
        <v>615</v>
      </c>
      <c r="E24" s="702"/>
      <c r="F24" s="702"/>
      <c r="G24" s="702"/>
      <c r="H24" s="702"/>
      <c r="I24" s="702"/>
      <c r="J24" s="703"/>
      <c r="K24" s="707" t="s">
        <v>586</v>
      </c>
      <c r="L24" s="707"/>
      <c r="M24" s="707"/>
      <c r="N24" s="707"/>
      <c r="O24" s="708"/>
      <c r="P24" s="540"/>
      <c r="Q24" s="540"/>
      <c r="R24" s="540"/>
      <c r="S24" s="540"/>
    </row>
    <row r="25" spans="2:19" ht="61.5" hidden="1" customHeight="1">
      <c r="B25" s="709" t="s">
        <v>268</v>
      </c>
      <c r="C25" s="706"/>
      <c r="D25" s="704" t="s">
        <v>269</v>
      </c>
      <c r="E25" s="705"/>
      <c r="F25" s="705"/>
      <c r="G25" s="705"/>
      <c r="H25" s="705"/>
      <c r="I25" s="705"/>
      <c r="J25" s="706"/>
      <c r="K25" s="697" t="s">
        <v>493</v>
      </c>
      <c r="L25" s="697"/>
      <c r="M25" s="697"/>
      <c r="N25" s="697"/>
      <c r="O25" s="698"/>
      <c r="P25" s="540"/>
      <c r="Q25" s="540"/>
      <c r="R25" s="540"/>
      <c r="S25" s="540"/>
    </row>
  </sheetData>
  <sheetProtection algorithmName="SHA-512" hashValue="ZqVfkqdeR/oi4lHXgC0NFiyYuJQPm8vzSfu4zJsnbm1bmzI5vAFnwwkMVnnJVQlnhuNkuY4v/RmLDCAo97JYxw==" saltValue="piERog6Hu3x9uRNNTqhGQw==" spinCount="100000" sheet="1" objects="1" scenarios="1"/>
  <mergeCells count="41">
    <mergeCell ref="B1:S1"/>
    <mergeCell ref="B2:S2"/>
    <mergeCell ref="B3:S3"/>
    <mergeCell ref="B4:S4"/>
    <mergeCell ref="B5:S5"/>
    <mergeCell ref="B10:S10"/>
    <mergeCell ref="B11:S11"/>
    <mergeCell ref="B12:S12"/>
    <mergeCell ref="B13:S13"/>
    <mergeCell ref="B6:S6"/>
    <mergeCell ref="B7:S7"/>
    <mergeCell ref="B8:S8"/>
    <mergeCell ref="B9:S9"/>
    <mergeCell ref="D16:J16"/>
    <mergeCell ref="D17:J17"/>
    <mergeCell ref="B16:C16"/>
    <mergeCell ref="B17:C17"/>
    <mergeCell ref="K16:O16"/>
    <mergeCell ref="K17:O17"/>
    <mergeCell ref="B24:C24"/>
    <mergeCell ref="K19:O19"/>
    <mergeCell ref="K25:O25"/>
    <mergeCell ref="D19:J19"/>
    <mergeCell ref="D20:J20"/>
    <mergeCell ref="D24:J24"/>
    <mergeCell ref="D25:J25"/>
    <mergeCell ref="K24:O24"/>
    <mergeCell ref="B25:C25"/>
    <mergeCell ref="B19:C19"/>
    <mergeCell ref="B23:C23"/>
    <mergeCell ref="D22:J22"/>
    <mergeCell ref="K22:O22"/>
    <mergeCell ref="D21:J21"/>
    <mergeCell ref="K21:O21"/>
    <mergeCell ref="K23:O23"/>
    <mergeCell ref="D23:J23"/>
    <mergeCell ref="K18:O18"/>
    <mergeCell ref="K20:O20"/>
    <mergeCell ref="D18:J18"/>
    <mergeCell ref="B18:C18"/>
    <mergeCell ref="B20:C20"/>
  </mergeCells>
  <hyperlinks>
    <hyperlink ref="B8" r:id="rId1"/>
  </hyperlinks>
  <pageMargins left="0.7" right="0.7" top="0.75" bottom="0.75" header="0.3" footer="0.3"/>
  <pageSetup orientation="portrait" horizontalDpi="0" verticalDpi="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1:V78"/>
  <sheetViews>
    <sheetView rightToLeft="1" topLeftCell="D67" zoomScale="90" zoomScaleNormal="90" workbookViewId="0">
      <selection activeCell="E71" sqref="E71:O75"/>
    </sheetView>
  </sheetViews>
  <sheetFormatPr defaultColWidth="9" defaultRowHeight="15.75"/>
  <cols>
    <col min="1" max="1" width="1.7109375" style="75" customWidth="1"/>
    <col min="2" max="2" width="3.7109375" style="75" customWidth="1"/>
    <col min="3" max="10" width="9" style="75"/>
    <col min="11" max="11" width="16.28515625" style="75" customWidth="1"/>
    <col min="12" max="12" width="15.140625" style="75" customWidth="1"/>
    <col min="13" max="13" width="20.140625" style="75" customWidth="1"/>
    <col min="14" max="14" width="19.5703125" style="75" customWidth="1"/>
    <col min="15" max="15" width="3.42578125" style="75" customWidth="1"/>
    <col min="16" max="16" width="14.42578125" style="75" customWidth="1"/>
    <col min="17" max="17" width="9.5703125" style="75" bestFit="1" customWidth="1"/>
    <col min="18" max="18" width="2.85546875" style="75" customWidth="1"/>
    <col min="19" max="19" width="17.42578125" style="75" customWidth="1"/>
    <col min="20" max="16384" width="9" style="75"/>
  </cols>
  <sheetData>
    <row r="1" spans="2:20" customFormat="1" ht="31.5">
      <c r="B1" s="731" t="s">
        <v>469</v>
      </c>
      <c r="C1" s="731"/>
      <c r="D1" s="731"/>
      <c r="E1" s="731"/>
      <c r="F1" s="731"/>
      <c r="G1" s="731"/>
      <c r="H1" s="731"/>
      <c r="I1" s="731"/>
      <c r="J1" s="731"/>
      <c r="K1" s="731"/>
      <c r="L1" s="731"/>
      <c r="M1" s="731"/>
      <c r="N1" s="731"/>
      <c r="O1" s="731"/>
      <c r="P1" s="731"/>
      <c r="Q1" s="731"/>
      <c r="R1" s="731"/>
      <c r="S1" s="731"/>
      <c r="T1" s="731"/>
    </row>
    <row r="2" spans="2:20" customFormat="1" ht="31.5">
      <c r="B2" s="731" t="s">
        <v>161</v>
      </c>
      <c r="C2" s="731"/>
      <c r="D2" s="731"/>
      <c r="E2" s="731"/>
      <c r="F2" s="731"/>
      <c r="G2" s="731"/>
      <c r="H2" s="731"/>
      <c r="I2" s="731"/>
      <c r="J2" s="731"/>
      <c r="K2" s="731"/>
      <c r="L2" s="731"/>
      <c r="M2" s="731"/>
      <c r="N2" s="731"/>
      <c r="O2" s="731"/>
      <c r="P2" s="731"/>
      <c r="Q2" s="731"/>
      <c r="R2" s="731"/>
      <c r="S2" s="731"/>
      <c r="T2" s="731"/>
    </row>
    <row r="3" spans="2:20" customFormat="1" ht="15">
      <c r="B3" s="1050" t="s">
        <v>162</v>
      </c>
      <c r="C3" s="1050"/>
      <c r="D3" s="1050"/>
      <c r="E3" s="1050"/>
      <c r="F3" s="1050"/>
      <c r="G3" s="1050"/>
      <c r="H3" s="1050"/>
      <c r="I3" s="1050"/>
      <c r="J3" s="1050"/>
      <c r="K3" s="1050"/>
      <c r="L3" s="1050"/>
      <c r="M3" s="1050"/>
      <c r="N3" s="1050"/>
      <c r="O3" s="1050"/>
      <c r="P3" s="1050"/>
      <c r="Q3" s="1050"/>
      <c r="R3" s="1050"/>
      <c r="S3" s="1050"/>
      <c r="T3" s="1050"/>
    </row>
    <row r="4" spans="2:20" customFormat="1" ht="18.75">
      <c r="B4" s="727" t="str">
        <f>+פתיחה!B4</f>
        <v>גרסה 5.0 יוני 2018</v>
      </c>
      <c r="C4" s="727"/>
      <c r="D4" s="727"/>
      <c r="E4" s="727"/>
      <c r="F4" s="727"/>
      <c r="G4" s="727"/>
      <c r="H4" s="727"/>
      <c r="I4" s="727"/>
      <c r="J4" s="727"/>
      <c r="K4" s="727"/>
      <c r="L4" s="727"/>
      <c r="M4" s="727"/>
      <c r="N4" s="727"/>
      <c r="O4" s="727"/>
      <c r="P4" s="727"/>
      <c r="Q4" s="727"/>
      <c r="R4" s="727"/>
      <c r="S4" s="727"/>
      <c r="T4" s="727"/>
    </row>
    <row r="5" spans="2:20" customFormat="1" ht="18.75">
      <c r="B5" s="727" t="s">
        <v>0</v>
      </c>
      <c r="C5" s="727"/>
      <c r="D5" s="727"/>
      <c r="E5" s="727"/>
      <c r="F5" s="727"/>
      <c r="G5" s="727"/>
      <c r="H5" s="727"/>
      <c r="I5" s="727"/>
      <c r="J5" s="727"/>
      <c r="K5" s="727"/>
      <c r="L5" s="727"/>
      <c r="M5" s="727"/>
      <c r="N5" s="727"/>
      <c r="O5" s="727"/>
      <c r="P5" s="727"/>
      <c r="Q5" s="727"/>
      <c r="R5" s="727"/>
      <c r="S5" s="727"/>
      <c r="T5" s="727"/>
    </row>
    <row r="6" spans="2:20" customFormat="1" ht="18.75">
      <c r="B6" s="727" t="s">
        <v>2</v>
      </c>
      <c r="C6" s="727"/>
      <c r="D6" s="727"/>
      <c r="E6" s="727"/>
      <c r="F6" s="727"/>
      <c r="G6" s="727"/>
      <c r="H6" s="727"/>
      <c r="I6" s="727"/>
      <c r="J6" s="727"/>
      <c r="K6" s="727"/>
      <c r="L6" s="727"/>
      <c r="M6" s="727"/>
      <c r="N6" s="727"/>
      <c r="O6" s="727"/>
      <c r="P6" s="727"/>
      <c r="Q6" s="727"/>
      <c r="R6" s="727"/>
      <c r="S6" s="727"/>
      <c r="T6" s="727"/>
    </row>
    <row r="7" spans="2:20" customFormat="1" ht="18.75">
      <c r="B7" s="727" t="s">
        <v>1</v>
      </c>
      <c r="C7" s="727"/>
      <c r="D7" s="727"/>
      <c r="E7" s="727"/>
      <c r="F7" s="727"/>
      <c r="G7" s="727"/>
      <c r="H7" s="727"/>
      <c r="I7" s="727"/>
      <c r="J7" s="727"/>
      <c r="K7" s="727"/>
      <c r="L7" s="727"/>
      <c r="M7" s="727"/>
      <c r="N7" s="727"/>
      <c r="O7" s="727"/>
      <c r="P7" s="727"/>
      <c r="Q7" s="727"/>
      <c r="R7" s="727"/>
      <c r="S7" s="727"/>
      <c r="T7" s="727"/>
    </row>
    <row r="8" spans="2:20" customFormat="1" ht="15">
      <c r="B8" s="728" t="s">
        <v>276</v>
      </c>
      <c r="C8" s="729"/>
      <c r="D8" s="729"/>
      <c r="E8" s="729"/>
      <c r="F8" s="729"/>
      <c r="G8" s="729"/>
      <c r="H8" s="729"/>
      <c r="I8" s="729"/>
      <c r="J8" s="729"/>
      <c r="K8" s="729"/>
      <c r="L8" s="729"/>
      <c r="M8" s="729"/>
      <c r="N8" s="729"/>
      <c r="O8" s="729"/>
      <c r="P8" s="729"/>
      <c r="Q8" s="729"/>
      <c r="R8" s="729"/>
      <c r="S8" s="729"/>
      <c r="T8" s="729"/>
    </row>
    <row r="9" spans="2:20" customFormat="1" ht="15">
      <c r="B9" s="730"/>
      <c r="C9" s="730"/>
      <c r="D9" s="730"/>
      <c r="E9" s="730"/>
      <c r="F9" s="730"/>
      <c r="G9" s="730"/>
      <c r="H9" s="730"/>
      <c r="I9" s="730"/>
      <c r="J9" s="730"/>
      <c r="K9" s="730"/>
      <c r="L9" s="730"/>
      <c r="M9" s="730"/>
      <c r="N9" s="730"/>
      <c r="O9" s="730"/>
      <c r="P9" s="730"/>
      <c r="Q9" s="730"/>
      <c r="R9" s="730"/>
      <c r="S9" s="730"/>
      <c r="T9" s="730"/>
    </row>
    <row r="10" spans="2:20" customFormat="1" ht="15">
      <c r="B10" s="226" t="s">
        <v>273</v>
      </c>
      <c r="C10" s="226"/>
      <c r="D10" s="226"/>
      <c r="E10" s="226"/>
      <c r="F10" s="226"/>
      <c r="G10" s="226"/>
      <c r="H10" s="226"/>
      <c r="I10" s="226"/>
      <c r="J10" s="226"/>
      <c r="K10" s="226"/>
      <c r="L10" s="226"/>
      <c r="M10" s="226"/>
      <c r="N10" s="226"/>
      <c r="O10" s="226"/>
      <c r="P10" s="226"/>
      <c r="Q10" s="226"/>
      <c r="R10" s="226"/>
      <c r="S10" s="226"/>
      <c r="T10" s="226"/>
    </row>
    <row r="11" spans="2:20" customFormat="1" ht="15">
      <c r="B11" s="226" t="s">
        <v>274</v>
      </c>
      <c r="C11" s="226"/>
      <c r="D11" s="226"/>
      <c r="E11" s="226"/>
      <c r="F11" s="226"/>
      <c r="G11" s="226"/>
      <c r="H11" s="226"/>
      <c r="I11" s="226"/>
      <c r="J11" s="226"/>
      <c r="K11" s="226"/>
      <c r="L11" s="226"/>
      <c r="M11" s="226"/>
      <c r="N11" s="226"/>
      <c r="O11" s="226"/>
      <c r="P11" s="226"/>
      <c r="Q11" s="226"/>
      <c r="R11" s="226"/>
      <c r="S11" s="226"/>
      <c r="T11" s="226"/>
    </row>
    <row r="12" spans="2:20" customFormat="1" ht="15">
      <c r="B12" s="226" t="s">
        <v>505</v>
      </c>
      <c r="C12" s="226"/>
      <c r="D12" s="226"/>
      <c r="E12" s="226"/>
      <c r="F12" s="226"/>
      <c r="G12" s="226"/>
      <c r="H12" s="226"/>
      <c r="I12" s="226"/>
      <c r="J12" s="226"/>
      <c r="K12" s="226"/>
      <c r="L12" s="226"/>
      <c r="M12" s="226"/>
      <c r="N12" s="226"/>
      <c r="O12" s="226"/>
      <c r="P12" s="226"/>
      <c r="Q12" s="226"/>
      <c r="R12" s="226"/>
      <c r="S12" s="226"/>
      <c r="T12" s="226"/>
    </row>
    <row r="13" spans="2:20" customFormat="1" ht="15">
      <c r="B13" s="226" t="s">
        <v>275</v>
      </c>
      <c r="C13" s="226"/>
      <c r="D13" s="226"/>
      <c r="E13" s="226"/>
      <c r="F13" s="226"/>
      <c r="G13" s="226"/>
      <c r="H13" s="226"/>
      <c r="I13" s="226"/>
      <c r="J13" s="226"/>
      <c r="K13" s="226"/>
      <c r="L13" s="226"/>
      <c r="M13" s="226"/>
      <c r="N13" s="226"/>
      <c r="O13" s="226"/>
      <c r="P13" s="226"/>
      <c r="Q13" s="226"/>
      <c r="R13" s="226"/>
      <c r="S13" s="226"/>
      <c r="T13" s="226"/>
    </row>
    <row r="14" spans="2:20" customFormat="1" ht="39" customHeight="1" thickBot="1">
      <c r="B14" s="1046" t="s">
        <v>506</v>
      </c>
      <c r="C14" s="1046"/>
      <c r="D14" s="1046"/>
      <c r="E14" s="1046"/>
      <c r="F14" s="1046"/>
      <c r="G14" s="1046"/>
      <c r="H14" s="1046"/>
      <c r="I14" s="1046"/>
      <c r="J14" s="1046"/>
      <c r="K14" s="1046"/>
      <c r="L14" s="1046"/>
      <c r="M14" s="1046"/>
      <c r="N14" s="1046"/>
      <c r="O14" s="1046"/>
      <c r="P14" s="1046"/>
      <c r="Q14" s="1046"/>
      <c r="R14" s="1046"/>
      <c r="S14" s="1046"/>
      <c r="T14" s="1046"/>
    </row>
    <row r="15" spans="2:20" ht="16.5" thickTop="1">
      <c r="B15" s="81"/>
      <c r="C15" s="82"/>
      <c r="D15" s="82"/>
      <c r="E15" s="82"/>
      <c r="F15" s="82"/>
      <c r="G15" s="82"/>
      <c r="H15" s="82"/>
      <c r="I15" s="82"/>
      <c r="J15" s="82"/>
      <c r="K15" s="82"/>
      <c r="L15" s="82"/>
      <c r="M15" s="82"/>
      <c r="N15" s="82"/>
      <c r="O15" s="82"/>
      <c r="P15" s="82"/>
      <c r="Q15" s="82"/>
      <c r="R15" s="82"/>
      <c r="S15" s="82"/>
      <c r="T15" s="83"/>
    </row>
    <row r="16" spans="2:20">
      <c r="B16" s="84"/>
      <c r="C16" s="51"/>
      <c r="D16" s="52"/>
      <c r="E16" s="52"/>
      <c r="F16" s="52"/>
      <c r="G16" s="52"/>
      <c r="H16" s="52"/>
      <c r="I16" s="52"/>
      <c r="J16" s="52"/>
      <c r="K16" s="52"/>
      <c r="L16" s="52"/>
      <c r="M16" s="52"/>
      <c r="N16" s="52"/>
      <c r="O16" s="52"/>
      <c r="P16" s="52"/>
      <c r="Q16" s="52"/>
      <c r="R16" s="52"/>
      <c r="S16" s="53"/>
      <c r="T16" s="85"/>
    </row>
    <row r="17" spans="2:20">
      <c r="B17" s="84"/>
      <c r="C17" s="78"/>
      <c r="D17" s="79">
        <v>1</v>
      </c>
      <c r="E17" s="79" t="s">
        <v>156</v>
      </c>
      <c r="F17" s="79"/>
      <c r="G17" s="79"/>
      <c r="H17" s="79"/>
      <c r="I17" s="79"/>
      <c r="J17" s="79"/>
      <c r="K17" s="79"/>
      <c r="L17" s="79" t="str">
        <f>+פתיחה!N13</f>
        <v xml:space="preserve">תחבורה </v>
      </c>
      <c r="M17" s="79"/>
      <c r="N17" s="79"/>
      <c r="O17" s="79"/>
      <c r="P17" s="79"/>
      <c r="Q17" s="79"/>
      <c r="R17" s="79"/>
      <c r="S17" s="80"/>
      <c r="T17" s="85"/>
    </row>
    <row r="18" spans="2:20">
      <c r="B18" s="84"/>
      <c r="C18" s="54"/>
      <c r="D18" s="55"/>
      <c r="E18" s="55"/>
      <c r="F18" s="55"/>
      <c r="G18" s="55"/>
      <c r="H18" s="55"/>
      <c r="I18" s="55"/>
      <c r="J18" s="55"/>
      <c r="K18" s="55"/>
      <c r="L18" s="55"/>
      <c r="M18" s="55"/>
      <c r="N18" s="55"/>
      <c r="O18" s="55"/>
      <c r="P18" s="55"/>
      <c r="Q18" s="55"/>
      <c r="R18" s="55"/>
      <c r="S18" s="56"/>
      <c r="T18" s="85"/>
    </row>
    <row r="19" spans="2:20">
      <c r="B19" s="84"/>
      <c r="C19" s="51"/>
      <c r="D19" s="52"/>
      <c r="E19" s="52"/>
      <c r="F19" s="52"/>
      <c r="G19" s="52"/>
      <c r="H19" s="52"/>
      <c r="I19" s="52"/>
      <c r="J19" s="52"/>
      <c r="K19" s="52"/>
      <c r="L19" s="52"/>
      <c r="M19" s="52"/>
      <c r="N19" s="52"/>
      <c r="O19" s="52"/>
      <c r="P19" s="52"/>
      <c r="Q19" s="52"/>
      <c r="R19" s="52"/>
      <c r="S19" s="53"/>
      <c r="T19" s="85"/>
    </row>
    <row r="20" spans="2:20">
      <c r="B20" s="84"/>
      <c r="C20" s="78"/>
      <c r="D20" s="79"/>
      <c r="E20" s="79" t="s">
        <v>157</v>
      </c>
      <c r="F20" s="79"/>
      <c r="G20" s="79"/>
      <c r="H20" s="79"/>
      <c r="I20" s="79"/>
      <c r="J20" s="79"/>
      <c r="K20" s="79"/>
      <c r="L20" s="79" t="str">
        <f>+פתיחה!P15</f>
        <v>הסעות</v>
      </c>
      <c r="M20" s="79"/>
      <c r="N20" s="79"/>
      <c r="O20" s="79"/>
      <c r="P20" s="79"/>
      <c r="Q20" s="79"/>
      <c r="R20" s="79"/>
      <c r="S20" s="80"/>
      <c r="T20" s="85"/>
    </row>
    <row r="21" spans="2:20">
      <c r="B21" s="84"/>
      <c r="C21" s="54"/>
      <c r="D21" s="55"/>
      <c r="E21" s="55"/>
      <c r="F21" s="55"/>
      <c r="G21" s="55"/>
      <c r="H21" s="55"/>
      <c r="I21" s="55"/>
      <c r="J21" s="55"/>
      <c r="K21" s="55"/>
      <c r="L21" s="55"/>
      <c r="M21" s="55"/>
      <c r="N21" s="55"/>
      <c r="O21" s="55"/>
      <c r="P21" s="55"/>
      <c r="Q21" s="55"/>
      <c r="R21" s="55"/>
      <c r="S21" s="56"/>
      <c r="T21" s="85"/>
    </row>
    <row r="22" spans="2:20">
      <c r="B22" s="84"/>
      <c r="C22" s="78"/>
      <c r="D22" s="79"/>
      <c r="E22" s="79"/>
      <c r="F22" s="79"/>
      <c r="G22" s="79"/>
      <c r="H22" s="79"/>
      <c r="I22" s="79"/>
      <c r="J22" s="79"/>
      <c r="K22" s="79"/>
      <c r="L22" s="79"/>
      <c r="M22" s="79"/>
      <c r="N22" s="79"/>
      <c r="O22" s="79"/>
      <c r="P22" s="79"/>
      <c r="Q22" s="79"/>
      <c r="R22" s="79"/>
      <c r="S22" s="80"/>
      <c r="T22" s="85"/>
    </row>
    <row r="23" spans="2:20">
      <c r="B23" s="84"/>
      <c r="C23" s="78"/>
      <c r="D23" s="79">
        <v>2</v>
      </c>
      <c r="E23" s="79" t="s">
        <v>243</v>
      </c>
      <c r="F23" s="79"/>
      <c r="G23" s="79"/>
      <c r="H23" s="79"/>
      <c r="I23" s="79"/>
      <c r="J23" s="79"/>
      <c r="K23" s="79"/>
      <c r="L23" s="1043"/>
      <c r="M23" s="1044"/>
      <c r="N23" s="1044"/>
      <c r="O23" s="1045"/>
      <c r="P23" s="79"/>
      <c r="Q23" s="79"/>
      <c r="R23" s="79"/>
      <c r="S23" s="80"/>
      <c r="T23" s="85"/>
    </row>
    <row r="24" spans="2:20">
      <c r="B24" s="84"/>
      <c r="C24" s="78"/>
      <c r="D24" s="79"/>
      <c r="E24" s="79" t="s">
        <v>250</v>
      </c>
      <c r="F24" s="79"/>
      <c r="G24" s="79"/>
      <c r="H24" s="79"/>
      <c r="I24" s="79"/>
      <c r="J24" s="79"/>
      <c r="K24" s="79"/>
      <c r="L24" s="1043"/>
      <c r="M24" s="1044"/>
      <c r="N24" s="1044"/>
      <c r="O24" s="1045"/>
      <c r="P24" s="79"/>
      <c r="Q24" s="79"/>
      <c r="R24" s="79"/>
      <c r="S24" s="80"/>
      <c r="T24" s="85"/>
    </row>
    <row r="25" spans="2:20">
      <c r="B25" s="84"/>
      <c r="C25" s="78"/>
      <c r="D25" s="79"/>
      <c r="E25" s="79" t="s">
        <v>251</v>
      </c>
      <c r="F25" s="79"/>
      <c r="G25" s="79"/>
      <c r="H25" s="79"/>
      <c r="I25" s="79"/>
      <c r="J25" s="79"/>
      <c r="K25" s="79"/>
      <c r="L25" s="1043"/>
      <c r="M25" s="1044"/>
      <c r="N25" s="1044"/>
      <c r="O25" s="1045"/>
      <c r="P25" s="79"/>
      <c r="Q25" s="79"/>
      <c r="R25" s="79"/>
      <c r="S25" s="80"/>
      <c r="T25" s="85"/>
    </row>
    <row r="26" spans="2:20">
      <c r="B26" s="84"/>
      <c r="C26" s="78"/>
      <c r="D26" s="79"/>
      <c r="E26" s="79" t="s">
        <v>252</v>
      </c>
      <c r="F26" s="79"/>
      <c r="G26" s="79"/>
      <c r="H26" s="79"/>
      <c r="I26" s="79"/>
      <c r="J26" s="79"/>
      <c r="K26" s="79"/>
      <c r="L26" s="1043"/>
      <c r="M26" s="1044"/>
      <c r="N26" s="1044"/>
      <c r="O26" s="1045"/>
      <c r="P26" s="79"/>
      <c r="Q26" s="79"/>
      <c r="R26" s="79"/>
      <c r="S26" s="80"/>
      <c r="T26" s="85"/>
    </row>
    <row r="27" spans="2:20">
      <c r="B27" s="84"/>
      <c r="C27" s="78"/>
      <c r="D27" s="79"/>
      <c r="E27" s="79"/>
      <c r="F27" s="79"/>
      <c r="G27" s="79"/>
      <c r="H27" s="79"/>
      <c r="I27" s="79"/>
      <c r="J27" s="79"/>
      <c r="K27" s="79"/>
      <c r="L27" s="79"/>
      <c r="M27" s="79"/>
      <c r="N27" s="79"/>
      <c r="O27" s="79"/>
      <c r="P27" s="79"/>
      <c r="Q27" s="79"/>
      <c r="R27" s="79"/>
      <c r="S27" s="80"/>
      <c r="T27" s="85"/>
    </row>
    <row r="28" spans="2:20">
      <c r="B28" s="84"/>
      <c r="C28" s="51"/>
      <c r="D28" s="52"/>
      <c r="E28" s="52"/>
      <c r="F28" s="52"/>
      <c r="G28" s="52"/>
      <c r="H28" s="52"/>
      <c r="I28" s="52"/>
      <c r="J28" s="52"/>
      <c r="K28" s="52"/>
      <c r="L28" s="52"/>
      <c r="M28" s="52"/>
      <c r="N28" s="52"/>
      <c r="O28" s="52"/>
      <c r="P28" s="52"/>
      <c r="Q28" s="52"/>
      <c r="R28" s="52"/>
      <c r="S28" s="53"/>
      <c r="T28" s="85"/>
    </row>
    <row r="29" spans="2:20">
      <c r="B29" s="84"/>
      <c r="C29" s="78"/>
      <c r="D29" s="79">
        <v>3</v>
      </c>
      <c r="E29" s="79" t="s">
        <v>158</v>
      </c>
      <c r="F29" s="79"/>
      <c r="G29" s="79"/>
      <c r="H29" s="79" t="s">
        <v>164</v>
      </c>
      <c r="I29" s="79"/>
      <c r="J29" s="79"/>
      <c r="K29" s="79"/>
      <c r="L29" s="79">
        <f>+פתיחה!P17</f>
        <v>2017</v>
      </c>
      <c r="M29" s="79"/>
      <c r="N29" s="79"/>
      <c r="O29" s="79"/>
      <c r="P29" s="79"/>
      <c r="Q29" s="79"/>
      <c r="R29" s="79"/>
      <c r="S29" s="80"/>
      <c r="T29" s="85"/>
    </row>
    <row r="30" spans="2:20">
      <c r="B30" s="84"/>
      <c r="C30" s="78"/>
      <c r="D30" s="79"/>
      <c r="E30" s="79"/>
      <c r="F30" s="79"/>
      <c r="G30" s="79"/>
      <c r="H30" s="79"/>
      <c r="I30" s="79"/>
      <c r="J30" s="79"/>
      <c r="K30" s="79"/>
      <c r="L30" s="79"/>
      <c r="M30" s="79"/>
      <c r="N30" s="79"/>
      <c r="O30" s="79"/>
      <c r="P30" s="79"/>
      <c r="Q30" s="79"/>
      <c r="R30" s="79"/>
      <c r="S30" s="80"/>
      <c r="T30" s="85"/>
    </row>
    <row r="31" spans="2:20">
      <c r="B31" s="84"/>
      <c r="C31" s="78"/>
      <c r="D31" s="79"/>
      <c r="E31" s="79"/>
      <c r="F31" s="79"/>
      <c r="G31" s="79"/>
      <c r="H31" s="79" t="s">
        <v>165</v>
      </c>
      <c r="I31" s="79"/>
      <c r="J31" s="79"/>
      <c r="K31" s="79"/>
      <c r="L31" s="79">
        <f>+פתיחה!P17</f>
        <v>2017</v>
      </c>
      <c r="M31" s="79"/>
      <c r="N31" s="79"/>
      <c r="O31" s="79"/>
      <c r="P31" s="79"/>
      <c r="Q31" s="79"/>
      <c r="R31" s="79"/>
      <c r="S31" s="80"/>
      <c r="T31" s="85"/>
    </row>
    <row r="32" spans="2:20">
      <c r="B32" s="84"/>
      <c r="C32" s="54"/>
      <c r="D32" s="55"/>
      <c r="E32" s="55"/>
      <c r="F32" s="55"/>
      <c r="G32" s="55"/>
      <c r="H32" s="55"/>
      <c r="I32" s="55"/>
      <c r="J32" s="55"/>
      <c r="K32" s="55"/>
      <c r="L32" s="55"/>
      <c r="M32" s="55"/>
      <c r="N32" s="55"/>
      <c r="O32" s="55"/>
      <c r="P32" s="55"/>
      <c r="Q32" s="55"/>
      <c r="R32" s="55"/>
      <c r="S32" s="56"/>
      <c r="T32" s="85"/>
    </row>
    <row r="33" spans="2:22">
      <c r="B33" s="84"/>
      <c r="C33" s="51"/>
      <c r="D33" s="52"/>
      <c r="E33" s="52"/>
      <c r="F33" s="52"/>
      <c r="G33" s="52"/>
      <c r="H33" s="52"/>
      <c r="I33" s="52"/>
      <c r="J33" s="52"/>
      <c r="K33" s="52"/>
      <c r="L33" s="52"/>
      <c r="M33" s="52"/>
      <c r="N33" s="52"/>
      <c r="O33" s="52"/>
      <c r="P33" s="52"/>
      <c r="Q33" s="52"/>
      <c r="R33" s="52"/>
      <c r="S33" s="53"/>
      <c r="T33" s="85"/>
    </row>
    <row r="34" spans="2:22">
      <c r="B34" s="84"/>
      <c r="C34" s="78"/>
      <c r="D34" s="79">
        <v>4</v>
      </c>
      <c r="E34" s="79" t="s">
        <v>159</v>
      </c>
      <c r="F34" s="79"/>
      <c r="G34" s="1051" t="s">
        <v>507</v>
      </c>
      <c r="H34" s="1051"/>
      <c r="I34" s="1051"/>
      <c r="J34" s="1051"/>
      <c r="K34" s="79">
        <v>1</v>
      </c>
      <c r="L34" s="1043"/>
      <c r="M34" s="1044"/>
      <c r="N34" s="1044"/>
      <c r="O34" s="1045"/>
      <c r="P34" s="89"/>
      <c r="Q34" s="79"/>
      <c r="R34" s="79"/>
      <c r="S34" s="80"/>
      <c r="T34" s="85"/>
    </row>
    <row r="35" spans="2:22">
      <c r="B35" s="84"/>
      <c r="C35" s="78"/>
      <c r="D35" s="79"/>
      <c r="E35" s="79"/>
      <c r="F35" s="79"/>
      <c r="G35" s="1051"/>
      <c r="H35" s="1051"/>
      <c r="I35" s="1051"/>
      <c r="J35" s="1051"/>
      <c r="K35" s="79">
        <v>2</v>
      </c>
      <c r="L35" s="1043"/>
      <c r="M35" s="1044"/>
      <c r="N35" s="1044"/>
      <c r="O35" s="1045"/>
      <c r="P35" s="79"/>
      <c r="Q35" s="79"/>
      <c r="R35" s="79"/>
      <c r="S35" s="80"/>
      <c r="T35" s="85"/>
    </row>
    <row r="36" spans="2:22">
      <c r="B36" s="84"/>
      <c r="C36" s="78"/>
      <c r="D36" s="79"/>
      <c r="E36" s="79"/>
      <c r="F36" s="79"/>
      <c r="G36" s="79"/>
      <c r="H36" s="79"/>
      <c r="I36" s="79"/>
      <c r="J36" s="79"/>
      <c r="K36" s="79">
        <v>3</v>
      </c>
      <c r="L36" s="1043"/>
      <c r="M36" s="1044"/>
      <c r="N36" s="1044"/>
      <c r="O36" s="1045"/>
      <c r="P36" s="79"/>
      <c r="Q36" s="79"/>
      <c r="R36" s="79"/>
      <c r="S36" s="80"/>
      <c r="T36" s="85"/>
    </row>
    <row r="37" spans="2:22">
      <c r="B37" s="84"/>
      <c r="C37" s="78"/>
      <c r="D37" s="79"/>
      <c r="E37" s="79"/>
      <c r="F37" s="79"/>
      <c r="G37" s="79"/>
      <c r="H37" s="79"/>
      <c r="I37" s="79"/>
      <c r="J37" s="79"/>
      <c r="K37" s="79">
        <v>4</v>
      </c>
      <c r="L37" s="1043"/>
      <c r="M37" s="1044"/>
      <c r="N37" s="1044"/>
      <c r="O37" s="1045"/>
      <c r="P37" s="79"/>
      <c r="Q37" s="79"/>
      <c r="R37" s="79"/>
      <c r="S37" s="80"/>
      <c r="T37" s="85"/>
    </row>
    <row r="38" spans="2:22">
      <c r="B38" s="84"/>
      <c r="C38" s="78"/>
      <c r="D38" s="79"/>
      <c r="E38" s="79"/>
      <c r="F38" s="79"/>
      <c r="G38" s="79"/>
      <c r="H38" s="79"/>
      <c r="I38" s="79"/>
      <c r="J38" s="79"/>
      <c r="K38" s="79">
        <v>5</v>
      </c>
      <c r="L38" s="1043"/>
      <c r="M38" s="1044"/>
      <c r="N38" s="1044"/>
      <c r="O38" s="1045"/>
      <c r="P38" s="79"/>
      <c r="Q38" s="79"/>
      <c r="R38" s="79"/>
      <c r="S38" s="80"/>
      <c r="T38" s="85"/>
    </row>
    <row r="39" spans="2:22">
      <c r="B39" s="84"/>
      <c r="C39" s="78"/>
      <c r="D39" s="79"/>
      <c r="E39" s="79"/>
      <c r="F39" s="79"/>
      <c r="G39" s="79"/>
      <c r="H39" s="79"/>
      <c r="I39" s="79"/>
      <c r="J39" s="79"/>
      <c r="K39" s="79">
        <v>6</v>
      </c>
      <c r="L39" s="1043"/>
      <c r="M39" s="1044"/>
      <c r="N39" s="1044"/>
      <c r="O39" s="1045"/>
      <c r="P39" s="79"/>
      <c r="Q39" s="79" t="s">
        <v>166</v>
      </c>
      <c r="R39" s="79"/>
      <c r="S39" s="80"/>
      <c r="T39" s="85"/>
    </row>
    <row r="40" spans="2:22">
      <c r="B40" s="84"/>
      <c r="C40" s="78"/>
      <c r="D40" s="79"/>
      <c r="E40" s="79"/>
      <c r="F40" s="79"/>
      <c r="G40" s="79"/>
      <c r="H40" s="79"/>
      <c r="I40" s="79"/>
      <c r="J40" s="79"/>
      <c r="K40" s="79">
        <v>7</v>
      </c>
      <c r="L40" s="1043"/>
      <c r="M40" s="1044"/>
      <c r="N40" s="1044"/>
      <c r="O40" s="1045"/>
      <c r="P40" s="79"/>
      <c r="Q40" s="79"/>
      <c r="R40" s="79"/>
      <c r="S40" s="80"/>
      <c r="T40" s="85"/>
    </row>
    <row r="41" spans="2:22">
      <c r="B41" s="84"/>
      <c r="C41" s="78"/>
      <c r="D41" s="79"/>
      <c r="E41" s="79"/>
      <c r="F41" s="79"/>
      <c r="G41" s="79"/>
      <c r="H41" s="79"/>
      <c r="I41" s="79"/>
      <c r="J41" s="79"/>
      <c r="K41" s="79">
        <v>8</v>
      </c>
      <c r="L41" s="1043"/>
      <c r="M41" s="1044"/>
      <c r="N41" s="1044"/>
      <c r="O41" s="1045"/>
      <c r="P41" s="79"/>
      <c r="Q41" s="79"/>
      <c r="R41" s="79"/>
      <c r="S41" s="80"/>
      <c r="T41" s="85"/>
    </row>
    <row r="42" spans="2:22">
      <c r="B42" s="84"/>
      <c r="C42" s="78"/>
      <c r="D42" s="79"/>
      <c r="E42" s="79"/>
      <c r="F42" s="79"/>
      <c r="G42" s="79"/>
      <c r="H42" s="79"/>
      <c r="I42" s="79"/>
      <c r="J42" s="79"/>
      <c r="K42" s="79">
        <v>9</v>
      </c>
      <c r="L42" s="1043"/>
      <c r="M42" s="1044"/>
      <c r="N42" s="1044"/>
      <c r="O42" s="1045"/>
      <c r="P42" s="79"/>
      <c r="Q42" s="79"/>
      <c r="R42" s="79"/>
      <c r="S42" s="80"/>
      <c r="T42" s="85"/>
    </row>
    <row r="43" spans="2:22">
      <c r="B43" s="84"/>
      <c r="C43" s="78"/>
      <c r="D43" s="79"/>
      <c r="E43" s="79"/>
      <c r="F43" s="79"/>
      <c r="G43" s="79"/>
      <c r="H43" s="79"/>
      <c r="I43" s="79"/>
      <c r="J43" s="79"/>
      <c r="K43" s="79">
        <v>10</v>
      </c>
      <c r="L43" s="1043"/>
      <c r="M43" s="1044"/>
      <c r="N43" s="1044"/>
      <c r="O43" s="1045"/>
      <c r="P43" s="79"/>
      <c r="Q43" s="79"/>
      <c r="R43" s="79"/>
      <c r="S43" s="80"/>
      <c r="T43" s="85"/>
    </row>
    <row r="44" spans="2:22">
      <c r="B44" s="84"/>
      <c r="C44" s="78"/>
      <c r="D44" s="79"/>
      <c r="E44" s="79"/>
      <c r="F44" s="79"/>
      <c r="G44" s="79"/>
      <c r="H44" s="79"/>
      <c r="I44" s="79"/>
      <c r="J44" s="79"/>
      <c r="K44" s="79"/>
      <c r="L44" s="205"/>
      <c r="M44" s="205"/>
      <c r="N44" s="205"/>
      <c r="O44" s="205"/>
      <c r="P44" s="79"/>
      <c r="Q44" s="79"/>
      <c r="R44" s="79"/>
      <c r="S44" s="80"/>
      <c r="T44" s="85"/>
    </row>
    <row r="45" spans="2:22">
      <c r="B45" s="84"/>
      <c r="C45" s="78"/>
      <c r="D45" s="79"/>
      <c r="E45" s="79"/>
      <c r="F45" s="79"/>
      <c r="G45"/>
      <c r="H45" s="518"/>
      <c r="I45" s="518"/>
      <c r="J45" s="518"/>
      <c r="K45" s="518"/>
      <c r="L45" s="518"/>
      <c r="M45" s="518"/>
      <c r="N45" s="518"/>
      <c r="O45"/>
      <c r="P45" s="79"/>
      <c r="Q45" s="79"/>
      <c r="R45" s="79"/>
      <c r="S45" s="80"/>
      <c r="T45" s="85"/>
    </row>
    <row r="46" spans="2:22">
      <c r="B46" s="84"/>
      <c r="C46" s="54"/>
      <c r="D46" s="55"/>
      <c r="E46" s="55"/>
      <c r="F46" s="55"/>
      <c r="G46" s="55"/>
      <c r="H46" s="55"/>
      <c r="I46" s="55"/>
      <c r="J46" s="55"/>
      <c r="K46" s="55"/>
      <c r="L46" s="55"/>
      <c r="M46" s="55"/>
      <c r="N46" s="55"/>
      <c r="O46" s="55"/>
      <c r="P46" s="55"/>
      <c r="Q46" s="55"/>
      <c r="R46" s="55"/>
      <c r="S46" s="56"/>
      <c r="T46" s="85"/>
    </row>
    <row r="47" spans="2:22" ht="15.75" customHeight="1">
      <c r="B47" s="84"/>
      <c r="C47" s="78"/>
      <c r="D47" s="79"/>
      <c r="E47" s="79"/>
      <c r="F47" s="79"/>
      <c r="G47" s="79"/>
      <c r="H47" s="79"/>
      <c r="I47" s="79"/>
      <c r="J47" s="504"/>
      <c r="K47" s="1053" t="s">
        <v>478</v>
      </c>
      <c r="L47" s="1053"/>
      <c r="M47" s="1053"/>
      <c r="N47" s="167"/>
      <c r="O47" s="528" t="s">
        <v>482</v>
      </c>
      <c r="P47" s="528"/>
      <c r="Q47" s="167"/>
      <c r="R47" s="79"/>
      <c r="S47" s="529"/>
      <c r="T47" s="530"/>
      <c r="U47"/>
      <c r="V47"/>
    </row>
    <row r="48" spans="2:22" ht="90" customHeight="1">
      <c r="B48" s="84"/>
      <c r="C48" s="78"/>
      <c r="D48" s="79"/>
      <c r="E48" s="79"/>
      <c r="F48" s="79"/>
      <c r="G48" s="79"/>
      <c r="H48" s="79"/>
      <c r="I48" s="79"/>
      <c r="J48" s="504"/>
      <c r="K48" s="497" t="s">
        <v>480</v>
      </c>
      <c r="L48" s="498" t="s">
        <v>479</v>
      </c>
      <c r="M48" s="497" t="s">
        <v>481</v>
      </c>
      <c r="N48" s="497"/>
      <c r="O48" s="1052" t="s">
        <v>483</v>
      </c>
      <c r="P48" s="1052"/>
      <c r="Q48" s="167"/>
      <c r="R48" s="79"/>
      <c r="S48" s="520"/>
      <c r="T48" s="525"/>
      <c r="U48"/>
      <c r="V48"/>
    </row>
    <row r="49" spans="2:22">
      <c r="B49" s="84"/>
      <c r="C49" s="78"/>
      <c r="D49" s="79">
        <v>5</v>
      </c>
      <c r="E49" s="79" t="s">
        <v>476</v>
      </c>
      <c r="F49" s="79"/>
      <c r="G49" s="79"/>
      <c r="H49" s="79"/>
      <c r="I49" s="505" t="s">
        <v>148</v>
      </c>
      <c r="J49" s="502"/>
      <c r="K49" s="638">
        <f>+'צריכת דלק של כלי רכב'!D82</f>
        <v>12158.284328760001</v>
      </c>
      <c r="L49" s="638"/>
      <c r="M49" s="638">
        <f>+K49</f>
        <v>12158.284328760001</v>
      </c>
      <c r="N49" s="638"/>
      <c r="O49" s="1049">
        <f>'טעינת חשמל לכלי רכב'!F38</f>
        <v>0</v>
      </c>
      <c r="P49" s="1049"/>
      <c r="Q49" s="503"/>
      <c r="R49" s="504"/>
      <c r="S49" s="522"/>
      <c r="T49" s="526"/>
      <c r="U49"/>
      <c r="V49"/>
    </row>
    <row r="50" spans="2:22">
      <c r="B50" s="84"/>
      <c r="C50" s="78"/>
      <c r="D50" s="79"/>
      <c r="E50" s="165" t="s">
        <v>477</v>
      </c>
      <c r="F50" s="79"/>
      <c r="G50" s="79"/>
      <c r="H50" s="79"/>
      <c r="I50" s="505" t="s">
        <v>149</v>
      </c>
      <c r="J50" s="502"/>
      <c r="K50" s="638">
        <f>'צריכת דלק של כלי רכב'!D83</f>
        <v>187.14048360000004</v>
      </c>
      <c r="L50" s="638"/>
      <c r="M50" s="638">
        <f>+K50</f>
        <v>187.14048360000004</v>
      </c>
      <c r="N50" s="638"/>
      <c r="O50" s="1049">
        <f>'טעינת חשמל לכלי רכב'!F39</f>
        <v>0</v>
      </c>
      <c r="P50" s="1049"/>
      <c r="Q50" s="503"/>
      <c r="R50" s="504"/>
      <c r="S50" s="522"/>
      <c r="T50" s="526"/>
      <c r="U50"/>
      <c r="V50"/>
    </row>
    <row r="51" spans="2:22">
      <c r="B51" s="84"/>
      <c r="C51" s="78"/>
      <c r="D51" s="79"/>
      <c r="E51" s="79"/>
      <c r="F51" s="79"/>
      <c r="G51" s="79"/>
      <c r="H51" s="79"/>
      <c r="I51" s="505" t="s">
        <v>150</v>
      </c>
      <c r="J51" s="502"/>
      <c r="K51" s="638">
        <f>'צריכת דלק של כלי רכב'!D84</f>
        <v>15.699705000000003</v>
      </c>
      <c r="L51" s="638"/>
      <c r="M51" s="638">
        <f>+K51</f>
        <v>15.699705000000003</v>
      </c>
      <c r="N51" s="638"/>
      <c r="O51" s="1049">
        <f>'טעינת חשמל לכלי רכב'!F40</f>
        <v>0</v>
      </c>
      <c r="P51" s="1049"/>
      <c r="Q51" s="503"/>
      <c r="R51" s="504"/>
      <c r="S51" s="522"/>
      <c r="T51" s="526"/>
      <c r="U51"/>
      <c r="V51"/>
    </row>
    <row r="52" spans="2:22">
      <c r="B52" s="84"/>
      <c r="C52" s="78"/>
      <c r="D52" s="79"/>
      <c r="E52" s="79"/>
      <c r="F52" s="79"/>
      <c r="G52" s="79"/>
      <c r="H52" s="79"/>
      <c r="I52" s="505" t="s">
        <v>167</v>
      </c>
      <c r="J52" s="502"/>
      <c r="K52" s="638"/>
      <c r="L52" s="638">
        <f>'מערכות קירור בכלי רכב'!D147</f>
        <v>0</v>
      </c>
      <c r="M52" s="638">
        <f>L52</f>
        <v>0</v>
      </c>
      <c r="N52" s="638"/>
      <c r="O52" s="638"/>
      <c r="P52" s="638"/>
      <c r="Q52" s="548"/>
      <c r="R52" s="504"/>
      <c r="S52" s="522"/>
      <c r="T52" s="526"/>
      <c r="U52"/>
      <c r="V52"/>
    </row>
    <row r="53" spans="2:22">
      <c r="B53" s="84"/>
      <c r="C53" s="78"/>
      <c r="D53" s="79"/>
      <c r="E53" s="79"/>
      <c r="F53" s="79"/>
      <c r="G53" s="79"/>
      <c r="H53" s="79"/>
      <c r="I53" s="505" t="s">
        <v>168</v>
      </c>
      <c r="J53" s="502"/>
      <c r="K53" s="638"/>
      <c r="L53" s="638">
        <f>'מערכות קירור בכלי רכב'!D148</f>
        <v>0</v>
      </c>
      <c r="M53" s="638">
        <f>+L53</f>
        <v>0</v>
      </c>
      <c r="N53" s="638"/>
      <c r="O53" s="638"/>
      <c r="P53" s="638"/>
      <c r="Q53" s="503"/>
      <c r="R53" s="504"/>
      <c r="S53" s="522"/>
      <c r="T53" s="526"/>
      <c r="U53"/>
      <c r="V53"/>
    </row>
    <row r="54" spans="2:22">
      <c r="B54" s="84"/>
      <c r="C54" s="78"/>
      <c r="D54" s="79"/>
      <c r="E54" s="79"/>
      <c r="F54" s="79"/>
      <c r="G54" s="79"/>
      <c r="H54" s="79"/>
      <c r="I54" s="505" t="s">
        <v>169</v>
      </c>
      <c r="J54" s="502"/>
      <c r="K54" s="638"/>
      <c r="L54" s="638">
        <f>'מערכות קירור בכלי רכב'!K138</f>
        <v>0</v>
      </c>
      <c r="M54" s="638">
        <f>+L54</f>
        <v>0</v>
      </c>
      <c r="N54" s="638"/>
      <c r="O54" s="638"/>
      <c r="P54" s="638"/>
      <c r="Q54" s="503"/>
      <c r="R54" s="504"/>
      <c r="S54" s="522"/>
      <c r="T54" s="526"/>
      <c r="U54"/>
      <c r="V54"/>
    </row>
    <row r="55" spans="2:22">
      <c r="B55" s="84"/>
      <c r="C55" s="78"/>
      <c r="D55" s="79"/>
      <c r="E55" s="79"/>
      <c r="F55" s="79"/>
      <c r="G55" s="79"/>
      <c r="H55" s="79"/>
      <c r="I55" s="505" t="s">
        <v>451</v>
      </c>
      <c r="J55" s="502"/>
      <c r="K55" s="638"/>
      <c r="L55" s="638">
        <f>'מערכות קירור בכלי רכב'!K139</f>
        <v>0</v>
      </c>
      <c r="M55" s="638">
        <f>+L55</f>
        <v>0</v>
      </c>
      <c r="N55" s="638"/>
      <c r="O55" s="638"/>
      <c r="P55" s="638"/>
      <c r="Q55" s="503"/>
      <c r="R55" s="504"/>
      <c r="S55" s="522"/>
      <c r="T55" s="526"/>
      <c r="U55"/>
      <c r="V55"/>
    </row>
    <row r="56" spans="2:22">
      <c r="B56" s="84"/>
      <c r="C56" s="78"/>
      <c r="D56" s="79"/>
      <c r="E56" s="79"/>
      <c r="F56" s="79"/>
      <c r="G56" s="79"/>
      <c r="H56" s="79"/>
      <c r="I56" s="90" t="s">
        <v>244</v>
      </c>
      <c r="J56" s="91"/>
      <c r="K56" s="639">
        <f>+SUM(K49:K55)</f>
        <v>12361.124517360002</v>
      </c>
      <c r="L56" s="639">
        <f>+SUM(L49:L55)</f>
        <v>0</v>
      </c>
      <c r="M56" s="639">
        <f>+SUM(M49:M55)</f>
        <v>12361.124517360002</v>
      </c>
      <c r="N56" s="639"/>
      <c r="O56" s="1047">
        <f>+SUM(O49:O55)</f>
        <v>0</v>
      </c>
      <c r="P56" s="1048"/>
      <c r="Q56" s="126"/>
      <c r="R56" s="126"/>
      <c r="S56" s="126"/>
      <c r="T56" s="527"/>
      <c r="U56"/>
      <c r="V56"/>
    </row>
    <row r="57" spans="2:22">
      <c r="B57" s="84"/>
      <c r="C57" s="78"/>
      <c r="D57" s="79"/>
      <c r="E57" s="79"/>
      <c r="F57" s="79"/>
      <c r="G57" s="79"/>
      <c r="H57" s="79"/>
      <c r="I57" s="79"/>
      <c r="J57" s="79"/>
      <c r="K57" s="79"/>
      <c r="L57" s="79"/>
      <c r="M57" s="79"/>
      <c r="N57" s="79"/>
      <c r="O57" s="79"/>
      <c r="P57" s="79"/>
      <c r="Q57" s="79"/>
      <c r="R57" s="79"/>
      <c r="S57" s="80"/>
      <c r="T57" s="85"/>
    </row>
    <row r="58" spans="2:22">
      <c r="B58" s="84"/>
      <c r="C58" s="78"/>
      <c r="D58" s="79"/>
      <c r="E58" s="79"/>
      <c r="F58" s="79"/>
      <c r="G58" s="79"/>
      <c r="H58" s="55"/>
      <c r="I58" s="55"/>
      <c r="J58" s="55"/>
      <c r="K58" s="55"/>
      <c r="L58" s="55"/>
      <c r="M58" s="55"/>
      <c r="N58" s="55"/>
      <c r="O58" s="55"/>
      <c r="P58" s="55"/>
      <c r="Q58" s="55"/>
      <c r="R58" s="55"/>
      <c r="S58" s="56"/>
      <c r="T58" s="85"/>
    </row>
    <row r="59" spans="2:22">
      <c r="B59" s="84"/>
      <c r="C59" s="51"/>
      <c r="D59" s="52"/>
      <c r="E59" s="52"/>
      <c r="F59" s="52"/>
      <c r="G59" s="52"/>
      <c r="H59" s="79"/>
      <c r="I59" s="79"/>
      <c r="J59" s="504"/>
      <c r="K59" s="1054" t="s">
        <v>478</v>
      </c>
      <c r="L59" s="1054"/>
      <c r="M59" s="1054"/>
      <c r="N59" s="167"/>
      <c r="O59" s="165" t="s">
        <v>482</v>
      </c>
      <c r="P59" s="167"/>
      <c r="Q59" s="167"/>
      <c r="R59" s="79"/>
      <c r="S59" s="524"/>
      <c r="T59" s="525"/>
      <c r="U59"/>
      <c r="V59"/>
    </row>
    <row r="60" spans="2:22" ht="89.25" customHeight="1">
      <c r="B60" s="84"/>
      <c r="C60" s="78"/>
      <c r="D60" s="504"/>
      <c r="E60" s="504"/>
      <c r="F60" s="504"/>
      <c r="H60" s="79"/>
      <c r="I60" s="79"/>
      <c r="J60" s="504"/>
      <c r="K60" s="499" t="s">
        <v>485</v>
      </c>
      <c r="L60" s="498" t="s">
        <v>486</v>
      </c>
      <c r="M60" s="497" t="s">
        <v>481</v>
      </c>
      <c r="N60" s="497"/>
      <c r="O60" s="1052" t="s">
        <v>487</v>
      </c>
      <c r="P60" s="1052"/>
      <c r="Q60" s="167"/>
      <c r="R60" s="79"/>
      <c r="S60" s="521"/>
      <c r="T60" s="525"/>
      <c r="U60"/>
      <c r="V60"/>
    </row>
    <row r="61" spans="2:22">
      <c r="B61" s="84"/>
      <c r="C61" s="78"/>
      <c r="D61" s="79">
        <v>6</v>
      </c>
      <c r="E61" s="79" t="s">
        <v>484</v>
      </c>
      <c r="F61" s="79"/>
      <c r="G61" s="79"/>
      <c r="H61" s="79"/>
      <c r="I61" s="505" t="s">
        <v>148</v>
      </c>
      <c r="J61" s="502"/>
      <c r="K61" s="638">
        <f>'מתקנים נייחים לשריפת דלקים'!F83</f>
        <v>0</v>
      </c>
      <c r="L61" s="638"/>
      <c r="M61" s="638">
        <f>+K61</f>
        <v>0</v>
      </c>
      <c r="N61" s="638"/>
      <c r="O61" s="1049">
        <f>'צריכת חשמל במוסכים'!F38</f>
        <v>1984.4999999999998</v>
      </c>
      <c r="P61" s="1049"/>
      <c r="Q61" s="503"/>
      <c r="R61" s="504"/>
      <c r="S61" s="523"/>
      <c r="T61" s="526"/>
      <c r="U61"/>
      <c r="V61"/>
    </row>
    <row r="62" spans="2:22">
      <c r="B62" s="84"/>
      <c r="C62" s="78"/>
      <c r="D62" s="79"/>
      <c r="E62" s="165" t="s">
        <v>477</v>
      </c>
      <c r="F62" s="79"/>
      <c r="G62" s="79"/>
      <c r="H62" s="79"/>
      <c r="I62" s="505" t="s">
        <v>149</v>
      </c>
      <c r="J62" s="502"/>
      <c r="K62" s="638">
        <f>'מתקנים נייחים לשריפת דלקים'!F84</f>
        <v>0</v>
      </c>
      <c r="L62" s="638"/>
      <c r="M62" s="638">
        <f>+K62</f>
        <v>0</v>
      </c>
      <c r="N62" s="638"/>
      <c r="O62" s="1049">
        <f>'צריכת חשמל במוסכים'!F39</f>
        <v>0.68425000000000014</v>
      </c>
      <c r="P62" s="1049"/>
      <c r="Q62" s="503"/>
      <c r="R62" s="504"/>
      <c r="S62" s="523"/>
      <c r="T62" s="526"/>
      <c r="U62"/>
      <c r="V62"/>
    </row>
    <row r="63" spans="2:22">
      <c r="B63" s="84"/>
      <c r="C63" s="78"/>
      <c r="D63" s="79"/>
      <c r="E63" s="168"/>
      <c r="F63" s="79"/>
      <c r="G63" s="79"/>
      <c r="H63" s="79"/>
      <c r="I63" s="505" t="s">
        <v>150</v>
      </c>
      <c r="J63" s="502"/>
      <c r="K63" s="638">
        <f>'מתקנים נייחים לשריפת דלקים'!F85</f>
        <v>0</v>
      </c>
      <c r="L63" s="638"/>
      <c r="M63" s="638">
        <f>+K63</f>
        <v>0</v>
      </c>
      <c r="N63" s="638"/>
      <c r="O63" s="1049">
        <f>'צריכת חשמל במוסכים'!F40</f>
        <v>5.4444600000000003</v>
      </c>
      <c r="P63" s="1049"/>
      <c r="Q63" s="503"/>
      <c r="R63" s="504"/>
      <c r="S63" s="523"/>
      <c r="T63" s="526"/>
      <c r="U63"/>
      <c r="V63"/>
    </row>
    <row r="64" spans="2:22">
      <c r="B64" s="84"/>
      <c r="C64" s="78"/>
      <c r="D64" s="79"/>
      <c r="E64" s="168"/>
      <c r="F64" s="79"/>
      <c r="G64" s="79"/>
      <c r="H64" s="79"/>
      <c r="I64" s="505" t="s">
        <v>167</v>
      </c>
      <c r="J64" s="502"/>
      <c r="K64" s="638">
        <f>'מתקנים נייחים לשריפת דלקים'!F86</f>
        <v>0</v>
      </c>
      <c r="L64" s="638"/>
      <c r="M64" s="638">
        <f>K64</f>
        <v>0</v>
      </c>
      <c r="N64" s="638"/>
      <c r="O64" s="638"/>
      <c r="P64" s="638"/>
      <c r="Q64" s="548"/>
      <c r="R64" s="504"/>
      <c r="S64" s="523"/>
      <c r="T64" s="526"/>
      <c r="U64"/>
      <c r="V64"/>
    </row>
    <row r="65" spans="2:22">
      <c r="B65" s="84"/>
      <c r="C65" s="78"/>
      <c r="D65" s="79"/>
      <c r="E65" s="168"/>
      <c r="F65" s="79"/>
      <c r="G65" s="79"/>
      <c r="H65" s="79"/>
      <c r="I65" s="505" t="s">
        <v>168</v>
      </c>
      <c r="J65" s="502"/>
      <c r="K65" s="638"/>
      <c r="L65" s="638">
        <f>'מערכות מיזוג וקירור'!D61</f>
        <v>0</v>
      </c>
      <c r="M65" s="638">
        <f>+L65</f>
        <v>0</v>
      </c>
      <c r="N65" s="638"/>
      <c r="O65" s="638"/>
      <c r="P65" s="638"/>
      <c r="Q65" s="548"/>
      <c r="R65" s="504"/>
      <c r="S65" s="523"/>
      <c r="T65" s="526"/>
      <c r="U65"/>
      <c r="V65"/>
    </row>
    <row r="66" spans="2:22">
      <c r="B66" s="84"/>
      <c r="C66" s="78"/>
      <c r="D66" s="79"/>
      <c r="E66" s="168"/>
      <c r="F66" s="79"/>
      <c r="G66" s="79"/>
      <c r="H66" s="79"/>
      <c r="I66" s="505" t="s">
        <v>169</v>
      </c>
      <c r="J66" s="502"/>
      <c r="K66" s="638"/>
      <c r="L66" s="638">
        <f>'מערכות מיזוג וקירור'!D62</f>
        <v>0</v>
      </c>
      <c r="M66" s="638">
        <f>+L66</f>
        <v>0</v>
      </c>
      <c r="N66" s="638"/>
      <c r="O66" s="638"/>
      <c r="P66" s="638"/>
      <c r="Q66" s="548"/>
      <c r="R66" s="504"/>
      <c r="S66" s="523"/>
      <c r="T66" s="526"/>
      <c r="U66"/>
      <c r="V66"/>
    </row>
    <row r="67" spans="2:22">
      <c r="B67" s="84"/>
      <c r="C67" s="78"/>
      <c r="D67" s="79"/>
      <c r="E67" s="79"/>
      <c r="F67" s="79"/>
      <c r="G67" s="79"/>
      <c r="H67" s="79"/>
      <c r="I67" s="505" t="s">
        <v>451</v>
      </c>
      <c r="K67" s="640"/>
      <c r="L67" s="641">
        <f>'מערכות מיזוג וקירור'!D63</f>
        <v>0</v>
      </c>
      <c r="M67" s="638">
        <f>+L67</f>
        <v>0</v>
      </c>
      <c r="N67" s="640"/>
      <c r="O67" s="640"/>
      <c r="P67" s="640"/>
      <c r="Q67" s="503"/>
      <c r="R67" s="504"/>
      <c r="S67" s="523"/>
      <c r="T67" s="526"/>
      <c r="U67"/>
      <c r="V67"/>
    </row>
    <row r="68" spans="2:22">
      <c r="B68" s="84"/>
      <c r="C68" s="78"/>
      <c r="D68" s="79"/>
      <c r="E68" s="79"/>
      <c r="F68" s="79"/>
      <c r="G68" s="79"/>
      <c r="I68" s="90" t="s">
        <v>244</v>
      </c>
      <c r="J68" s="91"/>
      <c r="K68" s="639">
        <f>+SUM(K61:K66)</f>
        <v>0</v>
      </c>
      <c r="L68" s="639">
        <f>+SUM(L61:L67)</f>
        <v>0</v>
      </c>
      <c r="M68" s="639">
        <f>+SUM(M61:M67)</f>
        <v>0</v>
      </c>
      <c r="N68" s="639"/>
      <c r="O68" s="1047">
        <f>+SUM(O61:O67)</f>
        <v>1990.6287099999997</v>
      </c>
      <c r="P68" s="1048"/>
      <c r="Q68" s="126"/>
      <c r="R68" s="126"/>
      <c r="S68" s="519"/>
      <c r="T68" s="527"/>
      <c r="U68"/>
      <c r="V68"/>
    </row>
    <row r="69" spans="2:22">
      <c r="B69" s="84"/>
      <c r="C69" s="54"/>
      <c r="D69" s="55"/>
      <c r="E69" s="55"/>
      <c r="F69" s="55"/>
      <c r="G69" s="55"/>
      <c r="H69" s="55"/>
      <c r="I69" s="55"/>
      <c r="J69" s="55"/>
      <c r="K69" s="55"/>
      <c r="L69" s="55"/>
      <c r="M69" s="629"/>
      <c r="N69" s="55"/>
      <c r="O69" s="55"/>
      <c r="P69" s="55"/>
      <c r="Q69" s="55"/>
      <c r="R69" s="55"/>
      <c r="S69" s="56"/>
      <c r="T69" s="85"/>
    </row>
    <row r="70" spans="2:22">
      <c r="B70" s="84"/>
      <c r="C70" s="51"/>
      <c r="D70" s="52"/>
      <c r="E70" s="52"/>
      <c r="F70" s="52"/>
      <c r="G70" s="52"/>
      <c r="H70" s="52"/>
      <c r="I70" s="52"/>
      <c r="J70" s="52"/>
      <c r="K70" s="52"/>
      <c r="L70" s="52"/>
      <c r="M70" s="52"/>
      <c r="N70" s="52"/>
      <c r="O70" s="52"/>
      <c r="P70" s="52"/>
      <c r="Q70" s="52"/>
      <c r="R70" s="52"/>
      <c r="S70" s="53"/>
      <c r="T70" s="85"/>
    </row>
    <row r="71" spans="2:22">
      <c r="B71" s="84"/>
      <c r="C71" s="78"/>
      <c r="D71" s="79">
        <v>9</v>
      </c>
      <c r="E71" s="79" t="s">
        <v>160</v>
      </c>
      <c r="F71" s="79"/>
      <c r="G71" s="79"/>
      <c r="H71" s="79"/>
      <c r="I71" s="79"/>
      <c r="J71" s="79"/>
      <c r="K71" s="79"/>
      <c r="L71" s="79" t="s">
        <v>171</v>
      </c>
      <c r="M71" s="79"/>
      <c r="N71" s="79"/>
      <c r="O71" s="79"/>
      <c r="P71" s="79"/>
      <c r="Q71" s="79"/>
      <c r="R71" s="79"/>
      <c r="S71" s="80"/>
      <c r="T71" s="85"/>
    </row>
    <row r="72" spans="2:22">
      <c r="B72" s="84"/>
      <c r="C72" s="78"/>
      <c r="D72" s="79"/>
      <c r="E72" s="79" t="s">
        <v>253</v>
      </c>
      <c r="F72" s="79"/>
      <c r="G72" s="79"/>
      <c r="H72" s="79"/>
      <c r="I72" s="79"/>
      <c r="J72" s="79"/>
      <c r="K72" s="79"/>
      <c r="L72" s="79"/>
      <c r="M72" s="79"/>
      <c r="N72" s="79"/>
      <c r="O72" s="79"/>
      <c r="P72" s="79"/>
      <c r="Q72" s="79"/>
      <c r="R72" s="79"/>
      <c r="S72" s="80"/>
      <c r="T72" s="85"/>
    </row>
    <row r="73" spans="2:22">
      <c r="B73" s="84"/>
      <c r="C73" s="78"/>
      <c r="D73" s="79"/>
      <c r="E73" s="79" t="s">
        <v>254</v>
      </c>
      <c r="F73" s="79"/>
      <c r="G73" s="79"/>
      <c r="H73" s="79"/>
      <c r="I73" s="79"/>
      <c r="J73" s="79"/>
      <c r="K73" s="79"/>
      <c r="L73" s="1043"/>
      <c r="M73" s="1044"/>
      <c r="N73" s="1044"/>
      <c r="O73" s="1045"/>
      <c r="P73" s="79"/>
      <c r="Q73" s="79"/>
      <c r="R73" s="79"/>
      <c r="S73" s="80"/>
      <c r="T73" s="85"/>
    </row>
    <row r="74" spans="2:22">
      <c r="B74" s="84"/>
      <c r="C74" s="78"/>
      <c r="D74" s="79"/>
      <c r="E74" s="79" t="s">
        <v>255</v>
      </c>
      <c r="F74" s="79"/>
      <c r="G74" s="79"/>
      <c r="H74" s="79"/>
      <c r="I74" s="79"/>
      <c r="J74" s="79"/>
      <c r="K74" s="79"/>
      <c r="L74" s="1043"/>
      <c r="M74" s="1044"/>
      <c r="N74" s="1044"/>
      <c r="O74" s="1045"/>
      <c r="P74" s="79"/>
      <c r="Q74" s="79"/>
      <c r="R74" s="79"/>
      <c r="S74" s="80"/>
      <c r="T74" s="85"/>
    </row>
    <row r="75" spans="2:22">
      <c r="B75" s="84"/>
      <c r="C75" s="78"/>
      <c r="D75" s="79"/>
      <c r="E75" s="79" t="s">
        <v>256</v>
      </c>
      <c r="F75" s="79"/>
      <c r="G75" s="79"/>
      <c r="H75" s="79"/>
      <c r="I75" s="79"/>
      <c r="J75" s="79"/>
      <c r="K75" s="79"/>
      <c r="L75" s="1043"/>
      <c r="M75" s="1044"/>
      <c r="N75" s="1044"/>
      <c r="O75" s="1045"/>
      <c r="P75" s="79"/>
      <c r="Q75" s="79"/>
      <c r="R75" s="79"/>
      <c r="S75" s="80"/>
      <c r="T75" s="85"/>
    </row>
    <row r="76" spans="2:22">
      <c r="B76" s="84"/>
      <c r="C76" s="54"/>
      <c r="D76" s="55"/>
      <c r="E76" s="55"/>
      <c r="F76" s="55"/>
      <c r="G76" s="55"/>
      <c r="H76" s="55"/>
      <c r="I76" s="55"/>
      <c r="J76" s="55"/>
      <c r="K76" s="55"/>
      <c r="L76" s="55"/>
      <c r="M76" s="55"/>
      <c r="N76" s="55"/>
      <c r="O76" s="55"/>
      <c r="P76" s="55"/>
      <c r="Q76" s="55"/>
      <c r="R76" s="55"/>
      <c r="S76" s="56"/>
      <c r="T76" s="85"/>
    </row>
    <row r="77" spans="2:22" ht="16.5" thickBot="1">
      <c r="B77" s="86"/>
      <c r="C77" s="87"/>
      <c r="D77" s="87"/>
      <c r="E77" s="87"/>
      <c r="F77" s="87"/>
      <c r="G77" s="87"/>
      <c r="H77" s="87"/>
      <c r="I77" s="87"/>
      <c r="J77" s="87"/>
      <c r="K77" s="87"/>
      <c r="L77" s="87"/>
      <c r="M77" s="87"/>
      <c r="N77" s="87"/>
      <c r="O77" s="87"/>
      <c r="P77" s="87"/>
      <c r="Q77" s="87"/>
      <c r="R77" s="87"/>
      <c r="S77" s="87"/>
      <c r="T77" s="88"/>
    </row>
    <row r="78" spans="2:22" ht="16.5" thickTop="1"/>
  </sheetData>
  <sheetProtection selectLockedCells="1"/>
  <mergeCells count="40">
    <mergeCell ref="O60:P60"/>
    <mergeCell ref="O61:P61"/>
    <mergeCell ref="O62:P62"/>
    <mergeCell ref="O63:P63"/>
    <mergeCell ref="L34:O34"/>
    <mergeCell ref="L35:O35"/>
    <mergeCell ref="L36:O36"/>
    <mergeCell ref="L37:O37"/>
    <mergeCell ref="L38:O38"/>
    <mergeCell ref="L39:O39"/>
    <mergeCell ref="L42:O42"/>
    <mergeCell ref="K47:M47"/>
    <mergeCell ref="K59:M59"/>
    <mergeCell ref="O48:P48"/>
    <mergeCell ref="O49:P49"/>
    <mergeCell ref="O50:P50"/>
    <mergeCell ref="O51:P51"/>
    <mergeCell ref="O56:P56"/>
    <mergeCell ref="B1:T1"/>
    <mergeCell ref="B2:T2"/>
    <mergeCell ref="B3:T3"/>
    <mergeCell ref="B4:T4"/>
    <mergeCell ref="B5:T5"/>
    <mergeCell ref="G34:J35"/>
    <mergeCell ref="L73:O73"/>
    <mergeCell ref="L74:O74"/>
    <mergeCell ref="L75:O75"/>
    <mergeCell ref="B6:T6"/>
    <mergeCell ref="L25:O25"/>
    <mergeCell ref="L26:O26"/>
    <mergeCell ref="L23:O23"/>
    <mergeCell ref="L43:O43"/>
    <mergeCell ref="B7:T7"/>
    <mergeCell ref="B8:T8"/>
    <mergeCell ref="B9:T9"/>
    <mergeCell ref="L40:O40"/>
    <mergeCell ref="L41:O41"/>
    <mergeCell ref="L24:O24"/>
    <mergeCell ref="B14:T14"/>
    <mergeCell ref="O68:P68"/>
  </mergeCells>
  <phoneticPr fontId="34" type="noConversion"/>
  <hyperlinks>
    <hyperlink ref="B8" r:id="rId1"/>
  </hyperlinks>
  <pageMargins left="0.70866141732283472" right="0.70866141732283472" top="0.74803149606299213" bottom="0.74803149606299213" header="0.31496062992125984" footer="0.31496062992125984"/>
  <pageSetup paperSize="9" scale="71" orientation="landscape" r:id="rId2"/>
  <headerFooter>
    <oddFooter>Page &amp;P</oddFooter>
  </headerFooter>
  <rowBreaks count="1" manualBreakCount="1">
    <brk id="68" max="16383" man="1"/>
  </rowBreak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dimension ref="B1:T53"/>
  <sheetViews>
    <sheetView rightToLeft="1" topLeftCell="A44" workbookViewId="0">
      <selection activeCell="E51" sqref="E51:F51"/>
    </sheetView>
  </sheetViews>
  <sheetFormatPr defaultRowHeight="24" customHeight="1"/>
  <cols>
    <col min="1" max="1" width="1.7109375" customWidth="1"/>
    <col min="3" max="3" width="7.140625" style="561" customWidth="1"/>
    <col min="4" max="4" width="9.140625" style="561" customWidth="1"/>
    <col min="5" max="5" width="9.140625" style="561"/>
    <col min="6" max="6" width="22.7109375" customWidth="1"/>
    <col min="7" max="7" width="2.42578125" customWidth="1"/>
    <col min="8" max="8" width="0" hidden="1" customWidth="1"/>
    <col min="9" max="9" width="25.28515625" hidden="1" customWidth="1"/>
    <col min="10" max="10" width="18" customWidth="1"/>
    <col min="11" max="11" width="16.28515625" customWidth="1"/>
    <col min="12" max="16" width="9.140625" style="561"/>
  </cols>
  <sheetData>
    <row r="1" spans="2:20" ht="24" customHeight="1">
      <c r="B1" s="1055" t="s">
        <v>8</v>
      </c>
      <c r="C1" s="1055"/>
      <c r="D1" s="1055"/>
      <c r="E1" s="1055"/>
      <c r="F1" s="1055"/>
      <c r="G1" s="1055"/>
      <c r="H1" s="1055"/>
      <c r="I1" s="1055"/>
      <c r="J1" s="1055"/>
      <c r="K1" s="1055"/>
      <c r="L1" s="1055"/>
      <c r="M1" s="1055"/>
      <c r="N1" s="1055"/>
      <c r="O1" s="1055"/>
      <c r="P1" s="1055"/>
      <c r="Q1" s="1055"/>
      <c r="R1" s="1055"/>
      <c r="S1" s="1055"/>
      <c r="T1" s="1055"/>
    </row>
    <row r="2" spans="2:20" ht="24" customHeight="1">
      <c r="B2" s="1056" t="s">
        <v>32</v>
      </c>
      <c r="C2" s="1056"/>
      <c r="D2" s="1056"/>
      <c r="E2" s="1056"/>
      <c r="F2" s="1056"/>
      <c r="G2" s="1056"/>
      <c r="H2" s="1056"/>
      <c r="I2" s="1056"/>
      <c r="J2" s="1056"/>
      <c r="K2" s="1056"/>
      <c r="L2" s="1056"/>
      <c r="M2" s="1056"/>
      <c r="N2" s="1056"/>
      <c r="O2" s="1056"/>
      <c r="P2" s="1056"/>
      <c r="Q2" s="1056"/>
      <c r="R2" s="1056"/>
      <c r="S2" s="1056"/>
      <c r="T2" s="1056"/>
    </row>
    <row r="3" spans="2:20" ht="24" customHeight="1">
      <c r="B3" s="1056"/>
      <c r="C3" s="1056"/>
      <c r="D3" s="1056"/>
      <c r="E3" s="1056"/>
      <c r="F3" s="1056"/>
      <c r="G3" s="1056"/>
      <c r="H3" s="1056"/>
      <c r="I3" s="1056"/>
      <c r="J3" s="1056"/>
      <c r="K3" s="1056"/>
      <c r="L3" s="1056"/>
      <c r="M3" s="1056"/>
      <c r="N3" s="1056"/>
      <c r="O3" s="1056"/>
      <c r="P3" s="1056"/>
      <c r="Q3" s="1056"/>
      <c r="R3" s="1056"/>
      <c r="S3" s="1056"/>
      <c r="T3" s="1056"/>
    </row>
    <row r="4" spans="2:20" ht="24" customHeight="1">
      <c r="B4" s="1056"/>
      <c r="C4" s="1056"/>
      <c r="D4" s="1056"/>
      <c r="E4" s="1056"/>
      <c r="F4" s="1056"/>
      <c r="G4" s="1056"/>
      <c r="H4" s="1056"/>
      <c r="I4" s="1056"/>
      <c r="J4" s="1056"/>
      <c r="K4" s="1056"/>
      <c r="L4" s="1056"/>
      <c r="M4" s="1056"/>
      <c r="N4" s="1056"/>
      <c r="O4" s="1056"/>
      <c r="P4" s="1056"/>
      <c r="Q4" s="1056"/>
      <c r="R4" s="1056"/>
      <c r="S4" s="1056"/>
      <c r="T4" s="1056"/>
    </row>
    <row r="6" spans="2:20" ht="24" customHeight="1">
      <c r="B6" s="29" t="s">
        <v>45</v>
      </c>
      <c r="C6" s="558"/>
      <c r="D6" s="558"/>
      <c r="E6" s="558"/>
      <c r="F6" s="18"/>
      <c r="G6" s="18"/>
      <c r="H6" s="18"/>
      <c r="I6" s="18"/>
      <c r="J6" s="18"/>
      <c r="K6" s="18"/>
      <c r="L6" s="558"/>
      <c r="M6" s="558"/>
      <c r="N6" s="558"/>
      <c r="O6" s="558"/>
      <c r="P6" s="558"/>
      <c r="Q6" s="18"/>
      <c r="R6" s="18"/>
      <c r="S6" s="18"/>
      <c r="T6" s="19"/>
    </row>
    <row r="7" spans="2:20" ht="24" customHeight="1">
      <c r="B7" s="30"/>
      <c r="C7" s="559"/>
      <c r="D7" s="559"/>
      <c r="E7" s="559"/>
      <c r="F7" s="20"/>
      <c r="G7" s="20"/>
      <c r="H7" s="20"/>
      <c r="I7" s="20"/>
      <c r="J7" s="20"/>
      <c r="K7" s="20"/>
      <c r="L7" s="559"/>
      <c r="M7" s="559"/>
      <c r="N7" s="559"/>
      <c r="O7" s="559"/>
      <c r="P7" s="559"/>
      <c r="Q7" s="20"/>
      <c r="R7" s="20"/>
      <c r="S7" s="20"/>
      <c r="T7" s="21"/>
    </row>
    <row r="8" spans="2:20" ht="24" customHeight="1">
      <c r="B8" s="31"/>
      <c r="C8" s="560"/>
      <c r="D8" s="560"/>
      <c r="E8" s="560"/>
      <c r="F8" s="22"/>
      <c r="G8" s="22"/>
      <c r="H8" s="22"/>
      <c r="I8" s="22"/>
      <c r="J8" s="22"/>
      <c r="K8" s="22"/>
      <c r="L8" s="560"/>
      <c r="M8" s="560"/>
      <c r="N8" s="560"/>
      <c r="O8" s="560"/>
      <c r="P8" s="560"/>
      <c r="Q8" s="22"/>
      <c r="R8" s="22"/>
      <c r="S8" s="22"/>
      <c r="T8" s="23"/>
    </row>
    <row r="10" spans="2:20" ht="35.25" customHeight="1">
      <c r="E10" s="1059" t="s">
        <v>508</v>
      </c>
      <c r="F10" s="1060"/>
      <c r="G10" s="160"/>
      <c r="H10" s="1057" t="s">
        <v>38</v>
      </c>
      <c r="I10" s="1057"/>
      <c r="J10" s="160"/>
      <c r="K10" s="27"/>
    </row>
    <row r="11" spans="2:20" ht="24" customHeight="1">
      <c r="E11" s="1061" t="s">
        <v>42</v>
      </c>
      <c r="F11" s="1058"/>
      <c r="G11" s="161"/>
      <c r="H11" s="1058" t="s">
        <v>39</v>
      </c>
      <c r="I11" s="1058"/>
      <c r="J11" s="161"/>
      <c r="K11" s="28" t="s">
        <v>37</v>
      </c>
    </row>
    <row r="12" spans="2:20" ht="24" customHeight="1">
      <c r="E12" s="1061" t="s">
        <v>40</v>
      </c>
      <c r="F12" s="1058"/>
      <c r="G12" s="161"/>
      <c r="H12" s="1058" t="s">
        <v>34</v>
      </c>
      <c r="I12" s="1058"/>
      <c r="J12" s="161"/>
      <c r="K12" s="28" t="s">
        <v>33</v>
      </c>
    </row>
    <row r="13" spans="2:20" ht="24" customHeight="1">
      <c r="E13" s="1061" t="s">
        <v>46</v>
      </c>
      <c r="F13" s="1058"/>
      <c r="G13" s="161"/>
      <c r="H13" s="1058" t="s">
        <v>35</v>
      </c>
      <c r="I13" s="1058"/>
      <c r="J13" s="161"/>
      <c r="K13" s="28"/>
    </row>
    <row r="14" spans="2:20" ht="24" customHeight="1">
      <c r="E14" s="1061" t="s">
        <v>41</v>
      </c>
      <c r="F14" s="1058"/>
      <c r="G14" s="161"/>
      <c r="H14" s="1058" t="s">
        <v>36</v>
      </c>
      <c r="I14" s="1058"/>
      <c r="J14" s="161"/>
      <c r="K14" s="28"/>
    </row>
    <row r="15" spans="2:20" ht="24" customHeight="1">
      <c r="D15" s="125">
        <v>1</v>
      </c>
      <c r="E15" s="1062">
        <v>1</v>
      </c>
      <c r="F15" s="1063"/>
      <c r="G15" s="162"/>
      <c r="H15" s="1063">
        <f>+E15</f>
        <v>1</v>
      </c>
      <c r="I15" s="1063"/>
      <c r="J15" s="162"/>
      <c r="K15" s="25" t="s">
        <v>47</v>
      </c>
    </row>
    <row r="16" spans="2:20" ht="24" customHeight="1">
      <c r="D16" s="125">
        <v>21</v>
      </c>
      <c r="E16" s="1062">
        <v>25</v>
      </c>
      <c r="F16" s="1063"/>
      <c r="G16" s="162"/>
      <c r="H16" s="1063">
        <f>+E16</f>
        <v>25</v>
      </c>
      <c r="I16" s="1063"/>
      <c r="J16" s="162"/>
      <c r="K16" s="25" t="s">
        <v>48</v>
      </c>
    </row>
    <row r="17" spans="4:11" ht="24" customHeight="1">
      <c r="D17" s="125">
        <v>310</v>
      </c>
      <c r="E17" s="1062">
        <v>298</v>
      </c>
      <c r="F17" s="1063"/>
      <c r="G17" s="162"/>
      <c r="H17" s="1063">
        <f>+E17</f>
        <v>298</v>
      </c>
      <c r="I17" s="1063"/>
      <c r="J17" s="162"/>
      <c r="K17" s="25" t="s">
        <v>49</v>
      </c>
    </row>
    <row r="18" spans="4:11" ht="24" customHeight="1">
      <c r="D18" s="125"/>
      <c r="E18" s="1064" t="s">
        <v>43</v>
      </c>
      <c r="F18" s="1065"/>
      <c r="G18" s="1065"/>
      <c r="H18" s="1065"/>
      <c r="I18" s="1065"/>
      <c r="J18" s="1065"/>
      <c r="K18" s="1066"/>
    </row>
    <row r="19" spans="4:11" ht="24" customHeight="1">
      <c r="D19" s="125"/>
      <c r="E19" s="1062">
        <v>10900</v>
      </c>
      <c r="F19" s="1063">
        <v>10900</v>
      </c>
      <c r="G19" s="547"/>
      <c r="H19" s="562"/>
      <c r="I19" s="562"/>
      <c r="J19" s="547" t="s">
        <v>542</v>
      </c>
      <c r="K19" s="25" t="s">
        <v>543</v>
      </c>
    </row>
    <row r="20" spans="4:11" ht="24" customHeight="1">
      <c r="D20" s="125"/>
      <c r="E20" s="1062">
        <v>1810</v>
      </c>
      <c r="F20" s="1063"/>
      <c r="G20" s="547"/>
      <c r="H20" s="562"/>
      <c r="I20" s="562"/>
      <c r="J20" s="547"/>
      <c r="K20" s="25" t="s">
        <v>218</v>
      </c>
    </row>
    <row r="21" spans="4:11" ht="24" customHeight="1">
      <c r="D21" s="125"/>
      <c r="E21" s="1062">
        <v>77</v>
      </c>
      <c r="F21" s="1063"/>
      <c r="G21" s="547"/>
      <c r="H21" s="562"/>
      <c r="I21" s="562"/>
      <c r="J21" s="547" t="s">
        <v>545</v>
      </c>
      <c r="K21" s="25" t="s">
        <v>544</v>
      </c>
    </row>
    <row r="22" spans="4:11" ht="24" customHeight="1">
      <c r="D22" s="125">
        <v>11700</v>
      </c>
      <c r="E22" s="1062">
        <v>14800</v>
      </c>
      <c r="F22" s="1063"/>
      <c r="G22" s="162"/>
      <c r="H22" s="1063">
        <f>+E22</f>
        <v>14800</v>
      </c>
      <c r="I22" s="1063"/>
      <c r="J22" s="162"/>
      <c r="K22" s="25" t="s">
        <v>13</v>
      </c>
    </row>
    <row r="23" spans="4:11" ht="24" customHeight="1">
      <c r="D23" s="125">
        <v>650</v>
      </c>
      <c r="E23" s="1062">
        <v>675</v>
      </c>
      <c r="F23" s="1063"/>
      <c r="G23" s="162"/>
      <c r="H23" s="1063">
        <f t="shared" ref="H23:H40" si="0">+E23</f>
        <v>675</v>
      </c>
      <c r="I23" s="1063"/>
      <c r="J23" s="162"/>
      <c r="K23" s="25" t="s">
        <v>14</v>
      </c>
    </row>
    <row r="24" spans="4:11" ht="24" customHeight="1">
      <c r="D24" s="125"/>
      <c r="E24" s="1062">
        <v>92</v>
      </c>
      <c r="F24" s="1063"/>
      <c r="G24" s="162"/>
      <c r="H24" s="1063">
        <f t="shared" si="0"/>
        <v>92</v>
      </c>
      <c r="I24" s="1063"/>
      <c r="J24" s="162"/>
      <c r="K24" s="25" t="s">
        <v>15</v>
      </c>
    </row>
    <row r="25" spans="4:11" ht="24" customHeight="1">
      <c r="D25" s="125">
        <v>2800</v>
      </c>
      <c r="E25" s="1062">
        <v>3500</v>
      </c>
      <c r="F25" s="1063"/>
      <c r="G25" s="162"/>
      <c r="H25" s="1063">
        <f t="shared" si="0"/>
        <v>3500</v>
      </c>
      <c r="I25" s="1063"/>
      <c r="J25" s="162"/>
      <c r="K25" s="25" t="s">
        <v>16</v>
      </c>
    </row>
    <row r="26" spans="4:11" ht="24" customHeight="1">
      <c r="D26" s="125">
        <v>100</v>
      </c>
      <c r="E26" s="1062">
        <v>1100</v>
      </c>
      <c r="F26" s="1063"/>
      <c r="G26" s="162"/>
      <c r="H26" s="1063">
        <f t="shared" si="0"/>
        <v>1100</v>
      </c>
      <c r="I26" s="1063"/>
      <c r="J26" s="162"/>
      <c r="K26" s="25" t="s">
        <v>17</v>
      </c>
    </row>
    <row r="27" spans="4:11" ht="24" customHeight="1">
      <c r="D27" s="125">
        <v>1300</v>
      </c>
      <c r="E27" s="1062">
        <v>1430</v>
      </c>
      <c r="F27" s="1063"/>
      <c r="G27" s="162"/>
      <c r="H27" s="1063">
        <f t="shared" si="0"/>
        <v>1430</v>
      </c>
      <c r="I27" s="1063"/>
      <c r="J27" s="162"/>
      <c r="K27" s="25" t="s">
        <v>18</v>
      </c>
    </row>
    <row r="28" spans="4:11" ht="24" customHeight="1">
      <c r="D28" s="125">
        <v>300</v>
      </c>
      <c r="E28" s="1062">
        <v>353</v>
      </c>
      <c r="F28" s="1063"/>
      <c r="G28" s="162"/>
      <c r="H28" s="1063">
        <f t="shared" si="0"/>
        <v>353</v>
      </c>
      <c r="I28" s="1063"/>
      <c r="J28" s="162"/>
      <c r="K28" s="25" t="s">
        <v>19</v>
      </c>
    </row>
    <row r="29" spans="4:11" ht="24" customHeight="1">
      <c r="D29" s="125">
        <v>3800</v>
      </c>
      <c r="E29" s="1062">
        <v>4470</v>
      </c>
      <c r="F29" s="1063"/>
      <c r="G29" s="162"/>
      <c r="H29" s="1063">
        <f t="shared" si="0"/>
        <v>4470</v>
      </c>
      <c r="I29" s="1063"/>
      <c r="J29" s="162"/>
      <c r="K29" s="25" t="s">
        <v>20</v>
      </c>
    </row>
    <row r="30" spans="4:11" ht="24" customHeight="1">
      <c r="D30" s="125"/>
      <c r="E30" s="1062">
        <v>53</v>
      </c>
      <c r="F30" s="1063"/>
      <c r="G30" s="162"/>
      <c r="H30" s="1063">
        <f t="shared" si="0"/>
        <v>53</v>
      </c>
      <c r="I30" s="1063"/>
      <c r="J30" s="162"/>
      <c r="K30" s="25" t="s">
        <v>21</v>
      </c>
    </row>
    <row r="31" spans="4:11" ht="24" customHeight="1">
      <c r="D31" s="125">
        <v>140</v>
      </c>
      <c r="E31" s="1062">
        <v>124</v>
      </c>
      <c r="F31" s="1063"/>
      <c r="G31" s="162"/>
      <c r="H31" s="1063">
        <f t="shared" si="0"/>
        <v>124</v>
      </c>
      <c r="I31" s="1063"/>
      <c r="J31" s="162"/>
      <c r="K31" s="25" t="s">
        <v>22</v>
      </c>
    </row>
    <row r="32" spans="4:11" ht="24" customHeight="1">
      <c r="D32" s="125"/>
      <c r="E32" s="1062">
        <v>12</v>
      </c>
      <c r="F32" s="1063"/>
      <c r="G32" s="162"/>
      <c r="H32" s="1063">
        <f t="shared" si="0"/>
        <v>12</v>
      </c>
      <c r="I32" s="1063"/>
      <c r="J32" s="162"/>
      <c r="K32" s="25" t="s">
        <v>23</v>
      </c>
    </row>
    <row r="33" spans="4:11" ht="24" customHeight="1">
      <c r="D33" s="125">
        <v>2900</v>
      </c>
      <c r="E33" s="1062">
        <v>3220</v>
      </c>
      <c r="F33" s="1063"/>
      <c r="G33" s="162"/>
      <c r="H33" s="1063">
        <f t="shared" si="0"/>
        <v>3220</v>
      </c>
      <c r="I33" s="1063"/>
      <c r="J33" s="162"/>
      <c r="K33" s="25" t="s">
        <v>24</v>
      </c>
    </row>
    <row r="34" spans="4:11" ht="24" customHeight="1">
      <c r="D34" s="125"/>
      <c r="E34" s="1062">
        <v>1340</v>
      </c>
      <c r="F34" s="1063"/>
      <c r="G34" s="162"/>
      <c r="H34" s="1063">
        <f t="shared" si="0"/>
        <v>1340</v>
      </c>
      <c r="I34" s="1063"/>
      <c r="J34" s="162"/>
      <c r="K34" s="25" t="s">
        <v>25</v>
      </c>
    </row>
    <row r="35" spans="4:11" ht="24" customHeight="1">
      <c r="D35" s="125"/>
      <c r="E35" s="1062">
        <v>1370</v>
      </c>
      <c r="F35" s="1063"/>
      <c r="G35" s="162"/>
      <c r="H35" s="1063">
        <f t="shared" si="0"/>
        <v>1370</v>
      </c>
      <c r="I35" s="1063"/>
      <c r="J35" s="162"/>
      <c r="K35" s="25" t="s">
        <v>26</v>
      </c>
    </row>
    <row r="36" spans="4:11" ht="42" customHeight="1">
      <c r="D36" s="125">
        <v>6300</v>
      </c>
      <c r="E36" s="1062">
        <v>9810</v>
      </c>
      <c r="F36" s="1063"/>
      <c r="G36" s="162"/>
      <c r="H36" s="1063">
        <f t="shared" si="0"/>
        <v>9810</v>
      </c>
      <c r="I36" s="1063"/>
      <c r="J36" s="162"/>
      <c r="K36" s="25" t="s">
        <v>27</v>
      </c>
    </row>
    <row r="37" spans="4:11" ht="24" customHeight="1">
      <c r="D37" s="125">
        <v>560</v>
      </c>
      <c r="E37" s="1062">
        <v>693</v>
      </c>
      <c r="F37" s="1063"/>
      <c r="G37" s="162"/>
      <c r="H37" s="1063">
        <f t="shared" si="0"/>
        <v>693</v>
      </c>
      <c r="I37" s="1063"/>
      <c r="J37" s="162"/>
      <c r="K37" s="25" t="s">
        <v>28</v>
      </c>
    </row>
    <row r="38" spans="4:11" ht="24" customHeight="1">
      <c r="D38" s="125"/>
      <c r="E38" s="1062">
        <v>1030</v>
      </c>
      <c r="F38" s="1063"/>
      <c r="G38" s="162"/>
      <c r="H38" s="1063">
        <f t="shared" si="0"/>
        <v>1030</v>
      </c>
      <c r="I38" s="1063"/>
      <c r="J38" s="162"/>
      <c r="K38" s="25" t="s">
        <v>29</v>
      </c>
    </row>
    <row r="39" spans="4:11" ht="24" customHeight="1">
      <c r="D39" s="125"/>
      <c r="E39" s="1062">
        <v>794</v>
      </c>
      <c r="F39" s="1063"/>
      <c r="G39" s="162"/>
      <c r="H39" s="1063">
        <f t="shared" si="0"/>
        <v>794</v>
      </c>
      <c r="I39" s="1063"/>
      <c r="J39" s="162"/>
      <c r="K39" s="25" t="s">
        <v>30</v>
      </c>
    </row>
    <row r="40" spans="4:11" ht="24" customHeight="1">
      <c r="D40" s="125">
        <v>1300</v>
      </c>
      <c r="E40" s="1062">
        <v>1640</v>
      </c>
      <c r="F40" s="1063"/>
      <c r="G40" s="162"/>
      <c r="H40" s="1063">
        <f t="shared" si="0"/>
        <v>1640</v>
      </c>
      <c r="I40" s="1063"/>
      <c r="J40" s="162"/>
      <c r="K40" s="25" t="s">
        <v>31</v>
      </c>
    </row>
    <row r="41" spans="4:11" ht="24" customHeight="1">
      <c r="D41" s="125"/>
      <c r="E41" s="1064" t="s">
        <v>44</v>
      </c>
      <c r="F41" s="1065"/>
      <c r="G41" s="1065"/>
      <c r="H41" s="1065"/>
      <c r="I41" s="1065"/>
      <c r="J41" s="1065"/>
      <c r="K41" s="1066"/>
    </row>
    <row r="42" spans="4:11" ht="24" customHeight="1">
      <c r="D42" s="125">
        <v>3500</v>
      </c>
      <c r="E42" s="1062">
        <v>7390</v>
      </c>
      <c r="F42" s="1063"/>
      <c r="G42" s="162"/>
      <c r="H42" s="1063">
        <f>+E42</f>
        <v>7390</v>
      </c>
      <c r="I42" s="1063"/>
      <c r="J42" s="547" t="s">
        <v>193</v>
      </c>
      <c r="K42" s="25" t="s">
        <v>50</v>
      </c>
    </row>
    <row r="43" spans="4:11" ht="24" customHeight="1">
      <c r="D43" s="125">
        <v>9200</v>
      </c>
      <c r="E43" s="1062">
        <v>12200</v>
      </c>
      <c r="F43" s="1063"/>
      <c r="G43" s="162"/>
      <c r="H43" s="1063">
        <f t="shared" ref="H43:H52" si="1">+E43</f>
        <v>12200</v>
      </c>
      <c r="I43" s="1063"/>
      <c r="J43" s="547" t="s">
        <v>194</v>
      </c>
      <c r="K43" s="25" t="s">
        <v>51</v>
      </c>
    </row>
    <row r="44" spans="4:11" ht="24" customHeight="1">
      <c r="D44" s="125">
        <v>7000</v>
      </c>
      <c r="E44" s="1062">
        <v>8830</v>
      </c>
      <c r="F44" s="1063"/>
      <c r="G44" s="162"/>
      <c r="H44" s="1063">
        <f t="shared" si="1"/>
        <v>8830</v>
      </c>
      <c r="I44" s="1063"/>
      <c r="J44" s="547" t="s">
        <v>195</v>
      </c>
      <c r="K44" s="25" t="s">
        <v>52</v>
      </c>
    </row>
    <row r="45" spans="4:11" ht="24" customHeight="1">
      <c r="D45" s="125">
        <v>8700</v>
      </c>
      <c r="E45" s="1062">
        <v>10300</v>
      </c>
      <c r="F45" s="1063"/>
      <c r="G45" s="162"/>
      <c r="H45" s="1063">
        <f t="shared" si="1"/>
        <v>10300</v>
      </c>
      <c r="I45" s="1063"/>
      <c r="J45" s="547" t="s">
        <v>624</v>
      </c>
      <c r="K45" s="25" t="s">
        <v>53</v>
      </c>
    </row>
    <row r="46" spans="4:11" ht="24" customHeight="1">
      <c r="D46" s="125">
        <v>7000</v>
      </c>
      <c r="E46" s="1062">
        <v>8860</v>
      </c>
      <c r="F46" s="1063"/>
      <c r="G46" s="162"/>
      <c r="H46" s="1063">
        <f t="shared" si="1"/>
        <v>8860</v>
      </c>
      <c r="I46" s="1063"/>
      <c r="J46" s="547" t="s">
        <v>213</v>
      </c>
      <c r="K46" s="25" t="s">
        <v>54</v>
      </c>
    </row>
    <row r="47" spans="4:11" ht="24" customHeight="1">
      <c r="D47" s="125">
        <v>7500</v>
      </c>
      <c r="E47" s="1062">
        <v>9160</v>
      </c>
      <c r="F47" s="1063"/>
      <c r="G47" s="162"/>
      <c r="H47" s="1063">
        <f t="shared" si="1"/>
        <v>9160</v>
      </c>
      <c r="I47" s="1063"/>
      <c r="J47" s="162"/>
      <c r="K47" s="25" t="s">
        <v>55</v>
      </c>
    </row>
    <row r="48" spans="4:11" ht="24" customHeight="1">
      <c r="D48" s="125">
        <v>7400</v>
      </c>
      <c r="E48" s="1062">
        <v>9300</v>
      </c>
      <c r="F48" s="1063"/>
      <c r="G48" s="162"/>
      <c r="H48" s="1063">
        <f t="shared" si="1"/>
        <v>9300</v>
      </c>
      <c r="I48" s="1063"/>
      <c r="J48" s="547" t="s">
        <v>214</v>
      </c>
      <c r="K48" s="25" t="s">
        <v>56</v>
      </c>
    </row>
    <row r="49" spans="4:17" ht="24" customHeight="1">
      <c r="D49" s="125"/>
      <c r="E49" s="1062">
        <v>7500</v>
      </c>
      <c r="F49" s="1063"/>
      <c r="G49" s="162"/>
      <c r="H49" s="1063">
        <f t="shared" si="1"/>
        <v>7500</v>
      </c>
      <c r="I49" s="1063"/>
      <c r="J49" s="162"/>
      <c r="K49" s="25" t="s">
        <v>57</v>
      </c>
    </row>
    <row r="50" spans="4:17" ht="24" customHeight="1">
      <c r="D50" s="125"/>
      <c r="E50" s="1062">
        <v>17200</v>
      </c>
      <c r="F50" s="1063"/>
      <c r="G50" s="162"/>
      <c r="H50" s="1063">
        <f t="shared" si="1"/>
        <v>17200</v>
      </c>
      <c r="I50" s="1063"/>
      <c r="J50" s="162"/>
      <c r="K50" s="25" t="s">
        <v>58</v>
      </c>
      <c r="Q50" s="24"/>
    </row>
    <row r="51" spans="4:17" ht="24" customHeight="1">
      <c r="D51" s="125">
        <v>23900</v>
      </c>
      <c r="E51" s="1062">
        <v>22800</v>
      </c>
      <c r="F51" s="1063"/>
      <c r="G51" s="162"/>
      <c r="H51" s="1063">
        <f t="shared" si="1"/>
        <v>22800</v>
      </c>
      <c r="I51" s="1063"/>
      <c r="J51" s="162"/>
      <c r="K51" s="25" t="s">
        <v>59</v>
      </c>
    </row>
    <row r="52" spans="4:17" ht="24" customHeight="1">
      <c r="D52" s="125"/>
      <c r="E52" s="1067">
        <v>17700</v>
      </c>
      <c r="F52" s="1068"/>
      <c r="G52" s="163"/>
      <c r="H52" s="1063">
        <f t="shared" si="1"/>
        <v>17700</v>
      </c>
      <c r="I52" s="1063"/>
      <c r="J52" s="163"/>
      <c r="K52" s="26" t="s">
        <v>60</v>
      </c>
    </row>
    <row r="53" spans="4:17" ht="24" customHeight="1">
      <c r="D53" s="164"/>
    </row>
  </sheetData>
  <sheetProtection selectLockedCells="1"/>
  <mergeCells count="83">
    <mergeCell ref="E37:F37"/>
    <mergeCell ref="E39:F39"/>
    <mergeCell ref="E40:F40"/>
    <mergeCell ref="E42:F42"/>
    <mergeCell ref="E38:F38"/>
    <mergeCell ref="H39:I39"/>
    <mergeCell ref="H43:I43"/>
    <mergeCell ref="H44:I44"/>
    <mergeCell ref="E47:F47"/>
    <mergeCell ref="H48:I48"/>
    <mergeCell ref="E48:F48"/>
    <mergeCell ref="E45:F45"/>
    <mergeCell ref="E44:F44"/>
    <mergeCell ref="H40:I40"/>
    <mergeCell ref="H42:I42"/>
    <mergeCell ref="E43:F43"/>
    <mergeCell ref="H51:I51"/>
    <mergeCell ref="H52:I52"/>
    <mergeCell ref="E41:K41"/>
    <mergeCell ref="H45:I45"/>
    <mergeCell ref="H46:I46"/>
    <mergeCell ref="H47:I47"/>
    <mergeCell ref="E46:F46"/>
    <mergeCell ref="E50:F50"/>
    <mergeCell ref="E49:F49"/>
    <mergeCell ref="H50:I50"/>
    <mergeCell ref="E51:F51"/>
    <mergeCell ref="E52:F52"/>
    <mergeCell ref="H49:I49"/>
    <mergeCell ref="E29:F29"/>
    <mergeCell ref="H33:I33"/>
    <mergeCell ref="H35:I35"/>
    <mergeCell ref="H36:I36"/>
    <mergeCell ref="H38:I38"/>
    <mergeCell ref="E31:F31"/>
    <mergeCell ref="E32:F32"/>
    <mergeCell ref="E33:F33"/>
    <mergeCell ref="E34:F34"/>
    <mergeCell ref="E30:F30"/>
    <mergeCell ref="H37:I37"/>
    <mergeCell ref="H29:I29"/>
    <mergeCell ref="H30:I30"/>
    <mergeCell ref="H31:I31"/>
    <mergeCell ref="E35:F35"/>
    <mergeCell ref="E36:F36"/>
    <mergeCell ref="H24:I24"/>
    <mergeCell ref="H25:I25"/>
    <mergeCell ref="H26:I26"/>
    <mergeCell ref="H27:I27"/>
    <mergeCell ref="H34:I34"/>
    <mergeCell ref="H32:I32"/>
    <mergeCell ref="H28:I28"/>
    <mergeCell ref="E24:F24"/>
    <mergeCell ref="E25:F25"/>
    <mergeCell ref="E26:F26"/>
    <mergeCell ref="E27:F27"/>
    <mergeCell ref="E28:F28"/>
    <mergeCell ref="E15:F15"/>
    <mergeCell ref="E16:F16"/>
    <mergeCell ref="E17:F17"/>
    <mergeCell ref="E22:F22"/>
    <mergeCell ref="E23:F23"/>
    <mergeCell ref="E18:K18"/>
    <mergeCell ref="H15:I15"/>
    <mergeCell ref="H16:I16"/>
    <mergeCell ref="H17:I17"/>
    <mergeCell ref="H22:I22"/>
    <mergeCell ref="H23:I23"/>
    <mergeCell ref="E19:F19"/>
    <mergeCell ref="E20:F20"/>
    <mergeCell ref="E21:F21"/>
    <mergeCell ref="H12:I12"/>
    <mergeCell ref="H14:I14"/>
    <mergeCell ref="E12:F12"/>
    <mergeCell ref="E13:F13"/>
    <mergeCell ref="E14:F14"/>
    <mergeCell ref="H13:I13"/>
    <mergeCell ref="B1:T1"/>
    <mergeCell ref="B2:T4"/>
    <mergeCell ref="H10:I10"/>
    <mergeCell ref="H11:I11"/>
    <mergeCell ref="E10:F10"/>
    <mergeCell ref="E11:F11"/>
  </mergeCells>
  <phoneticPr fontId="34" type="noConversion"/>
  <pageMargins left="0.70866141732283472" right="0.70866141732283472" top="0.74803149606299213" bottom="0.74803149606299213" header="0.31496062992125984" footer="0.31496062992125984"/>
  <pageSetup paperSize="9" scale="68" orientation="landscape" r:id="rId1"/>
  <headerFooter>
    <oddFooter>Page &amp;P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dimension ref="A1:AI185"/>
  <sheetViews>
    <sheetView rightToLeft="1" zoomScale="90" zoomScaleNormal="90" workbookViewId="0">
      <selection activeCell="A10" sqref="A10:XFD25"/>
    </sheetView>
  </sheetViews>
  <sheetFormatPr defaultRowHeight="15"/>
  <cols>
    <col min="1" max="1" width="30.140625" customWidth="1"/>
    <col min="2" max="2" width="10.5703125" bestFit="1" customWidth="1"/>
    <col min="3" max="3" width="12" bestFit="1" customWidth="1"/>
    <col min="4" max="4" width="12.7109375" customWidth="1"/>
    <col min="5" max="5" width="11.5703125" bestFit="1" customWidth="1"/>
    <col min="6" max="6" width="10.5703125" bestFit="1" customWidth="1"/>
    <col min="7" max="7" width="10.5703125" style="164" bestFit="1" customWidth="1"/>
    <col min="8" max="8" width="12" style="164" bestFit="1" customWidth="1"/>
    <col min="9" max="9" width="13.7109375" style="125" bestFit="1" customWidth="1"/>
    <col min="10" max="10" width="9.140625" style="125"/>
    <col min="11" max="13" width="9.140625" style="164"/>
    <col min="15" max="15" width="10.28515625" bestFit="1" customWidth="1"/>
  </cols>
  <sheetData>
    <row r="1" spans="1:35" ht="24" customHeight="1">
      <c r="A1" s="1055" t="s">
        <v>8</v>
      </c>
      <c r="B1" s="1055"/>
      <c r="C1" s="1055"/>
      <c r="D1" s="1055"/>
      <c r="E1" s="1055"/>
      <c r="F1" s="1055"/>
      <c r="G1" s="1055"/>
      <c r="H1" s="1055"/>
      <c r="I1" s="1055"/>
      <c r="J1" s="1055"/>
      <c r="K1" s="1055"/>
      <c r="L1" s="1055"/>
      <c r="M1" s="1055"/>
      <c r="N1" s="1055"/>
      <c r="O1" s="1055"/>
      <c r="P1" s="1055"/>
      <c r="Q1" s="1055"/>
      <c r="R1" s="1055"/>
      <c r="S1" s="1055"/>
    </row>
    <row r="2" spans="1:35" ht="24" customHeight="1">
      <c r="A2" s="1056" t="s">
        <v>215</v>
      </c>
      <c r="B2" s="1056"/>
      <c r="C2" s="1056"/>
      <c r="D2" s="1056"/>
      <c r="E2" s="1056"/>
      <c r="F2" s="1056"/>
      <c r="G2" s="1056"/>
      <c r="H2" s="1056"/>
      <c r="I2" s="1056"/>
      <c r="J2" s="1056"/>
      <c r="K2" s="1056"/>
      <c r="L2" s="1056"/>
      <c r="M2" s="1056"/>
      <c r="N2" s="1056"/>
      <c r="O2" s="1056"/>
      <c r="P2" s="1056"/>
      <c r="Q2" s="1056"/>
      <c r="R2" s="1056"/>
      <c r="S2" s="1056"/>
    </row>
    <row r="3" spans="1:35" ht="24" customHeight="1">
      <c r="A3" s="1056"/>
      <c r="B3" s="1056"/>
      <c r="C3" s="1056"/>
      <c r="D3" s="1056"/>
      <c r="E3" s="1056"/>
      <c r="F3" s="1056"/>
      <c r="G3" s="1056"/>
      <c r="H3" s="1056"/>
      <c r="I3" s="1056"/>
      <c r="J3" s="1056"/>
      <c r="K3" s="1056"/>
      <c r="L3" s="1056"/>
      <c r="M3" s="1056"/>
      <c r="N3" s="1056"/>
      <c r="O3" s="1056"/>
      <c r="P3" s="1056"/>
      <c r="Q3" s="1056"/>
      <c r="R3" s="1056"/>
      <c r="S3" s="1056"/>
    </row>
    <row r="4" spans="1:35" ht="24" customHeight="1">
      <c r="A4" s="1056"/>
      <c r="B4" s="1056"/>
      <c r="C4" s="1056"/>
      <c r="D4" s="1056"/>
      <c r="E4" s="1056"/>
      <c r="F4" s="1056"/>
      <c r="G4" s="1056"/>
      <c r="H4" s="1056"/>
      <c r="I4" s="1056"/>
      <c r="J4" s="1056"/>
      <c r="K4" s="1056"/>
      <c r="L4" s="1056"/>
      <c r="M4" s="1056"/>
      <c r="N4" s="1056"/>
      <c r="O4" s="1056"/>
      <c r="P4" s="1056"/>
      <c r="Q4" s="1056"/>
      <c r="R4" s="1056"/>
      <c r="S4" s="1056"/>
    </row>
    <row r="5" spans="1:35" ht="24" customHeight="1"/>
    <row r="6" spans="1:35" ht="24" customHeight="1">
      <c r="A6" s="29" t="s">
        <v>216</v>
      </c>
      <c r="B6" s="118"/>
      <c r="C6" s="118"/>
      <c r="D6" s="118"/>
      <c r="E6" s="118"/>
      <c r="F6" s="118"/>
      <c r="G6" s="366"/>
      <c r="H6" s="366"/>
      <c r="I6" s="445"/>
      <c r="J6" s="445"/>
      <c r="K6" s="366"/>
      <c r="L6" s="366"/>
      <c r="M6" s="366"/>
      <c r="N6" s="118"/>
      <c r="O6" s="118"/>
      <c r="P6" s="118"/>
      <c r="Q6" s="118"/>
      <c r="R6" s="118"/>
      <c r="S6" s="19"/>
    </row>
    <row r="7" spans="1:35" ht="24" customHeight="1">
      <c r="A7" s="30" t="s">
        <v>217</v>
      </c>
      <c r="B7" s="20"/>
      <c r="C7" s="20"/>
      <c r="D7" s="20"/>
      <c r="E7" s="20"/>
      <c r="F7" s="20"/>
      <c r="G7" s="367"/>
      <c r="H7" s="367"/>
      <c r="I7" s="446"/>
      <c r="J7" s="446"/>
      <c r="K7" s="367"/>
      <c r="L7" s="367"/>
      <c r="M7" s="367"/>
      <c r="N7" s="20"/>
      <c r="O7" s="20"/>
      <c r="P7" s="20"/>
      <c r="Q7" s="20"/>
      <c r="R7" s="20"/>
      <c r="S7" s="21"/>
    </row>
    <row r="8" spans="1:35" ht="24" customHeight="1">
      <c r="A8" s="31" t="s">
        <v>272</v>
      </c>
      <c r="B8" s="22"/>
      <c r="C8" s="22"/>
      <c r="D8" s="22"/>
      <c r="E8" s="22"/>
      <c r="F8" s="22"/>
      <c r="G8" s="368"/>
      <c r="H8" s="368"/>
      <c r="I8" s="447"/>
      <c r="J8" s="447"/>
      <c r="K8" s="368"/>
      <c r="L8" s="368"/>
      <c r="M8" s="368"/>
      <c r="N8" s="22"/>
      <c r="O8" s="22"/>
      <c r="P8" s="22"/>
      <c r="Q8" s="22"/>
      <c r="R8" s="22"/>
      <c r="S8" s="23"/>
    </row>
    <row r="9" spans="1:35" ht="15.75" customHeight="1"/>
    <row r="10" spans="1:35" hidden="1"/>
    <row r="11" spans="1:35" s="102" customFormat="1" hidden="1">
      <c r="A11" s="102" t="s">
        <v>201</v>
      </c>
      <c r="G11" s="369"/>
      <c r="H11" s="369"/>
      <c r="I11" s="448"/>
      <c r="J11" s="448"/>
      <c r="K11" s="369"/>
      <c r="L11" s="369"/>
      <c r="M11" s="369"/>
    </row>
    <row r="12" spans="1:35" s="102" customFormat="1" hidden="1">
      <c r="A12" s="103" t="s">
        <v>71</v>
      </c>
      <c r="B12" s="166"/>
      <c r="C12" s="103" t="s">
        <v>222</v>
      </c>
      <c r="E12" s="103" t="s">
        <v>72</v>
      </c>
      <c r="G12" s="370" t="s">
        <v>73</v>
      </c>
      <c r="H12" s="369"/>
      <c r="I12" s="370" t="s">
        <v>76</v>
      </c>
      <c r="J12" s="448"/>
      <c r="K12" s="370" t="s">
        <v>85</v>
      </c>
      <c r="L12" s="369"/>
      <c r="M12" s="370" t="s">
        <v>94</v>
      </c>
      <c r="O12" s="103" t="s">
        <v>108</v>
      </c>
      <c r="Q12" s="103" t="s">
        <v>131</v>
      </c>
      <c r="S12" s="103" t="s">
        <v>143</v>
      </c>
      <c r="U12" s="103" t="s">
        <v>179</v>
      </c>
      <c r="W12" s="103" t="s">
        <v>184</v>
      </c>
      <c r="Y12" s="103" t="s">
        <v>185</v>
      </c>
      <c r="AA12" s="103" t="s">
        <v>209</v>
      </c>
      <c r="AC12" s="103" t="s">
        <v>572</v>
      </c>
      <c r="AE12" s="103" t="s">
        <v>211</v>
      </c>
      <c r="AG12" s="103" t="s">
        <v>200</v>
      </c>
      <c r="AI12" s="102" t="s">
        <v>540</v>
      </c>
    </row>
    <row r="13" spans="1:35" s="102" customFormat="1" hidden="1">
      <c r="A13" s="103" t="s">
        <v>181</v>
      </c>
      <c r="B13" s="166"/>
      <c r="C13" s="103" t="s">
        <v>181</v>
      </c>
      <c r="E13" s="103" t="s">
        <v>66</v>
      </c>
      <c r="G13" s="370" t="s">
        <v>69</v>
      </c>
      <c r="H13" s="369"/>
      <c r="I13" s="370" t="s">
        <v>69</v>
      </c>
      <c r="J13" s="448"/>
      <c r="K13" s="370" t="s">
        <v>74</v>
      </c>
      <c r="L13" s="369"/>
      <c r="M13" s="370" t="s">
        <v>95</v>
      </c>
      <c r="O13" s="103" t="s">
        <v>74</v>
      </c>
      <c r="Q13" s="103" t="s">
        <v>128</v>
      </c>
      <c r="S13" s="103" t="s">
        <v>144</v>
      </c>
      <c r="U13" s="103" t="s">
        <v>176</v>
      </c>
      <c r="W13" s="103" t="s">
        <v>74</v>
      </c>
      <c r="Y13" s="103" t="s">
        <v>95</v>
      </c>
      <c r="AA13" s="103" t="s">
        <v>187</v>
      </c>
      <c r="AC13" s="103" t="s">
        <v>213</v>
      </c>
      <c r="AE13" s="103" t="s">
        <v>194</v>
      </c>
      <c r="AG13" s="103" t="s">
        <v>198</v>
      </c>
      <c r="AI13" s="102">
        <v>2017</v>
      </c>
    </row>
    <row r="14" spans="1:35" s="102" customFormat="1" hidden="1">
      <c r="A14" s="103" t="s">
        <v>62</v>
      </c>
      <c r="B14" s="166"/>
      <c r="C14" s="103" t="s">
        <v>62</v>
      </c>
      <c r="E14" s="103" t="s">
        <v>62</v>
      </c>
      <c r="G14" s="370" t="s">
        <v>70</v>
      </c>
      <c r="H14" s="369"/>
      <c r="I14" s="370" t="s">
        <v>70</v>
      </c>
      <c r="J14" s="448"/>
      <c r="K14" s="370" t="s">
        <v>181</v>
      </c>
      <c r="L14" s="369"/>
      <c r="M14" s="370" t="s">
        <v>62</v>
      </c>
      <c r="O14" s="103" t="s">
        <v>63</v>
      </c>
      <c r="Q14" s="103" t="s">
        <v>129</v>
      </c>
      <c r="S14" s="103" t="s">
        <v>145</v>
      </c>
      <c r="U14" s="103" t="s">
        <v>177</v>
      </c>
      <c r="W14" s="103" t="s">
        <v>63</v>
      </c>
      <c r="Y14" s="103" t="s">
        <v>181</v>
      </c>
      <c r="AA14" s="103" t="s">
        <v>188</v>
      </c>
      <c r="AC14" s="103" t="s">
        <v>214</v>
      </c>
      <c r="AE14" s="103" t="s">
        <v>193</v>
      </c>
      <c r="AG14" s="103" t="s">
        <v>197</v>
      </c>
      <c r="AI14" s="102">
        <v>2016</v>
      </c>
    </row>
    <row r="15" spans="1:35" s="102" customFormat="1" hidden="1">
      <c r="A15" s="103" t="s">
        <v>221</v>
      </c>
      <c r="B15" s="166"/>
      <c r="C15" s="103" t="s">
        <v>64</v>
      </c>
      <c r="E15" s="103" t="s">
        <v>67</v>
      </c>
      <c r="G15" s="370" t="s">
        <v>62</v>
      </c>
      <c r="H15" s="369"/>
      <c r="I15" s="369"/>
      <c r="J15" s="448"/>
      <c r="K15" s="370" t="s">
        <v>64</v>
      </c>
      <c r="L15" s="369"/>
      <c r="M15" s="369"/>
      <c r="O15" s="103" t="s">
        <v>64</v>
      </c>
      <c r="Q15" s="103" t="s">
        <v>130</v>
      </c>
      <c r="U15" s="103" t="s">
        <v>178</v>
      </c>
      <c r="W15" s="103" t="s">
        <v>64</v>
      </c>
      <c r="AA15" s="103" t="s">
        <v>189</v>
      </c>
      <c r="AC15" s="103" t="s">
        <v>566</v>
      </c>
      <c r="AE15" s="103" t="s">
        <v>195</v>
      </c>
      <c r="AG15" s="103" t="s">
        <v>199</v>
      </c>
      <c r="AI15" s="102">
        <v>2015</v>
      </c>
    </row>
    <row r="16" spans="1:35" s="102" customFormat="1" hidden="1">
      <c r="A16" s="103" t="s">
        <v>64</v>
      </c>
      <c r="B16" s="166"/>
      <c r="C16" s="103"/>
      <c r="E16" s="103" t="s">
        <v>68</v>
      </c>
      <c r="G16" s="369"/>
      <c r="H16" s="369"/>
      <c r="I16" s="369"/>
      <c r="J16" s="448"/>
      <c r="K16" s="370" t="s">
        <v>62</v>
      </c>
      <c r="L16" s="369"/>
      <c r="M16" s="369"/>
      <c r="Q16" s="103" t="s">
        <v>70</v>
      </c>
      <c r="U16" s="103"/>
      <c r="W16" s="103" t="s">
        <v>62</v>
      </c>
      <c r="AA16" s="103">
        <v>507</v>
      </c>
      <c r="AC16" s="102" t="s">
        <v>195</v>
      </c>
      <c r="AE16" s="103" t="s">
        <v>212</v>
      </c>
      <c r="AG16" s="103" t="s">
        <v>103</v>
      </c>
      <c r="AI16" s="102">
        <v>2014</v>
      </c>
    </row>
    <row r="17" spans="1:35" hidden="1">
      <c r="I17" s="164"/>
      <c r="O17" s="100"/>
      <c r="S17" s="100"/>
      <c r="U17" s="100"/>
      <c r="AI17" s="102">
        <v>2013</v>
      </c>
    </row>
    <row r="18" spans="1:35" hidden="1">
      <c r="A18" s="166" t="s">
        <v>230</v>
      </c>
      <c r="C18" s="166" t="s">
        <v>231</v>
      </c>
      <c r="E18" s="166" t="s">
        <v>239</v>
      </c>
      <c r="G18" s="371" t="s">
        <v>247</v>
      </c>
      <c r="I18" s="164" t="s">
        <v>257</v>
      </c>
      <c r="K18" s="371" t="s">
        <v>259</v>
      </c>
      <c r="M18" s="164" t="s">
        <v>529</v>
      </c>
      <c r="O18" s="166" t="s">
        <v>530</v>
      </c>
      <c r="S18" s="100"/>
      <c r="U18" s="100"/>
      <c r="AI18" s="102">
        <v>2012</v>
      </c>
    </row>
    <row r="19" spans="1:35" hidden="1">
      <c r="A19" s="166" t="s">
        <v>181</v>
      </c>
      <c r="C19" s="166" t="s">
        <v>181</v>
      </c>
      <c r="E19" s="166" t="s">
        <v>240</v>
      </c>
      <c r="G19" s="371" t="s">
        <v>181</v>
      </c>
      <c r="I19" s="164">
        <v>0</v>
      </c>
      <c r="K19" s="164">
        <v>2013</v>
      </c>
      <c r="M19" s="164" t="s">
        <v>181</v>
      </c>
      <c r="O19" s="166" t="s">
        <v>198</v>
      </c>
      <c r="S19" s="100"/>
      <c r="U19" s="100"/>
      <c r="AI19" s="102">
        <v>2011</v>
      </c>
    </row>
    <row r="20" spans="1:35" hidden="1">
      <c r="A20" s="166" t="s">
        <v>221</v>
      </c>
      <c r="C20" s="166" t="s">
        <v>232</v>
      </c>
      <c r="E20" s="166" t="s">
        <v>241</v>
      </c>
      <c r="G20" s="371" t="s">
        <v>221</v>
      </c>
      <c r="I20" s="164">
        <v>1</v>
      </c>
      <c r="K20" s="164">
        <v>2012</v>
      </c>
      <c r="M20" s="164" t="s">
        <v>221</v>
      </c>
      <c r="O20" s="166" t="s">
        <v>197</v>
      </c>
      <c r="S20" s="100"/>
      <c r="U20" s="100"/>
      <c r="AI20">
        <v>2010</v>
      </c>
    </row>
    <row r="21" spans="1:35" hidden="1">
      <c r="A21" s="166"/>
      <c r="G21" s="164" t="s">
        <v>246</v>
      </c>
      <c r="I21" s="164"/>
      <c r="K21" s="164">
        <v>2011</v>
      </c>
      <c r="M21" s="164" t="s">
        <v>246</v>
      </c>
      <c r="O21" s="166" t="s">
        <v>531</v>
      </c>
      <c r="S21" s="100"/>
      <c r="U21" s="100"/>
      <c r="Y21" s="103" t="s">
        <v>190</v>
      </c>
      <c r="AC21" s="103" t="s">
        <v>213</v>
      </c>
      <c r="AI21">
        <v>2009</v>
      </c>
    </row>
    <row r="22" spans="1:35" hidden="1">
      <c r="C22" s="166" t="s">
        <v>533</v>
      </c>
      <c r="I22" s="164"/>
      <c r="K22" s="164">
        <v>2010</v>
      </c>
      <c r="O22" s="166" t="s">
        <v>103</v>
      </c>
      <c r="S22" s="100"/>
      <c r="U22" s="100"/>
      <c r="Y22" s="155" t="s">
        <v>218</v>
      </c>
      <c r="AC22" s="103" t="s">
        <v>214</v>
      </c>
      <c r="AI22">
        <v>2008</v>
      </c>
    </row>
    <row r="23" spans="1:35" hidden="1">
      <c r="C23" s="166" t="s">
        <v>181</v>
      </c>
      <c r="I23" s="164"/>
      <c r="K23" s="164">
        <v>2009</v>
      </c>
      <c r="O23" s="100"/>
      <c r="S23" s="100"/>
      <c r="U23" s="100"/>
      <c r="Y23" s="166"/>
      <c r="AC23" s="166"/>
    </row>
    <row r="24" spans="1:35" hidden="1">
      <c r="C24" s="166" t="s">
        <v>534</v>
      </c>
      <c r="I24" s="164"/>
      <c r="K24" s="164">
        <v>2008</v>
      </c>
      <c r="O24" s="100"/>
      <c r="S24" s="100"/>
      <c r="U24" s="100"/>
      <c r="Y24" s="166"/>
      <c r="AC24" s="166"/>
    </row>
    <row r="25" spans="1:35" hidden="1">
      <c r="O25" s="100"/>
      <c r="S25" s="100"/>
      <c r="U25" s="100"/>
      <c r="Y25" s="166"/>
      <c r="AC25" s="166"/>
    </row>
    <row r="26" spans="1:35">
      <c r="C26" s="100"/>
      <c r="I26" s="449"/>
      <c r="O26" s="100"/>
      <c r="S26" s="100"/>
      <c r="U26" s="100"/>
    </row>
    <row r="27" spans="1:35">
      <c r="A27" s="531" t="s">
        <v>510</v>
      </c>
      <c r="B27" s="214"/>
      <c r="C27" s="214"/>
      <c r="D27" s="214"/>
      <c r="E27" s="214"/>
      <c r="F27" s="214"/>
      <c r="G27" s="373"/>
      <c r="H27" s="373"/>
      <c r="I27" s="450"/>
      <c r="J27" s="450"/>
      <c r="K27" s="374"/>
      <c r="O27" s="100"/>
      <c r="S27" s="100"/>
      <c r="U27" s="100"/>
    </row>
    <row r="28" spans="1:35">
      <c r="A28" s="216" t="s">
        <v>258</v>
      </c>
      <c r="B28" s="217"/>
      <c r="C28" s="217"/>
      <c r="D28" s="217" t="s">
        <v>261</v>
      </c>
      <c r="E28" s="218">
        <f>+פתיחה!P17</f>
        <v>2017</v>
      </c>
      <c r="F28" s="215"/>
      <c r="G28" s="436"/>
      <c r="H28" s="463" t="s">
        <v>148</v>
      </c>
      <c r="I28" s="534" t="s">
        <v>150</v>
      </c>
      <c r="J28" s="437" t="s">
        <v>149</v>
      </c>
      <c r="K28" s="375"/>
      <c r="O28" s="100"/>
      <c r="S28" s="100"/>
      <c r="U28" s="100"/>
    </row>
    <row r="29" spans="1:35">
      <c r="A29" s="219" t="s">
        <v>202</v>
      </c>
      <c r="B29" s="220"/>
      <c r="C29" s="220" t="s">
        <v>203</v>
      </c>
      <c r="D29" s="221"/>
      <c r="E29" s="222">
        <f>+VLOOKUP(E28,G29:J38,2)</f>
        <v>567</v>
      </c>
      <c r="F29" s="215"/>
      <c r="G29" s="464">
        <v>2008</v>
      </c>
      <c r="H29" s="438">
        <v>773</v>
      </c>
      <c r="I29" s="438">
        <v>1.095E-2</v>
      </c>
      <c r="J29" s="439">
        <v>9.8700000000000003E-3</v>
      </c>
      <c r="K29" s="375"/>
      <c r="O29" s="100"/>
      <c r="S29" s="100"/>
      <c r="U29" s="100"/>
    </row>
    <row r="30" spans="1:35">
      <c r="A30" s="219" t="str">
        <f>+S13</f>
        <v>מגה וואט שעה</v>
      </c>
      <c r="B30" s="220"/>
      <c r="C30" s="220"/>
      <c r="D30" s="220">
        <f>+D29/1000</f>
        <v>0</v>
      </c>
      <c r="E30" s="222">
        <f>+E29/1000</f>
        <v>0.56699999999999995</v>
      </c>
      <c r="F30" s="215"/>
      <c r="G30" s="465">
        <v>2009</v>
      </c>
      <c r="H30" s="440">
        <v>736</v>
      </c>
      <c r="I30" s="440">
        <v>9.5200000000000007E-3</v>
      </c>
      <c r="J30" s="441">
        <v>9.4999999999999998E-3</v>
      </c>
      <c r="K30" s="375"/>
      <c r="O30" s="100"/>
      <c r="U30" s="100"/>
    </row>
    <row r="31" spans="1:35">
      <c r="A31" s="219" t="str">
        <f>+S14</f>
        <v>קילו וואט שעה</v>
      </c>
      <c r="B31" s="220"/>
      <c r="C31" s="220"/>
      <c r="D31" s="220">
        <f>+D29/1000000</f>
        <v>0</v>
      </c>
      <c r="E31" s="222">
        <f>+E29/1000000</f>
        <v>5.6700000000000001E-4</v>
      </c>
      <c r="F31" s="215"/>
      <c r="G31" s="465">
        <v>2010</v>
      </c>
      <c r="H31" s="440">
        <v>726</v>
      </c>
      <c r="I31" s="440">
        <v>9.4000000000000004E-3</v>
      </c>
      <c r="J31" s="441">
        <v>8.9899999999999997E-3</v>
      </c>
      <c r="K31" s="375"/>
      <c r="O31" s="100"/>
      <c r="U31" s="100"/>
    </row>
    <row r="32" spans="1:35">
      <c r="A32" s="219" t="s">
        <v>204</v>
      </c>
      <c r="B32" s="220"/>
      <c r="C32" s="220" t="str">
        <f>+C29</f>
        <v>גרם לקוט"ש</v>
      </c>
      <c r="D32" s="221"/>
      <c r="E32" s="222">
        <f>+VLOOKUP(E28,G29:J38,3)</f>
        <v>7.8200000000000006E-3</v>
      </c>
      <c r="F32" s="215"/>
      <c r="G32" s="465">
        <v>2011</v>
      </c>
      <c r="H32" s="440">
        <v>733</v>
      </c>
      <c r="I32" s="440">
        <v>1.021E-2</v>
      </c>
      <c r="J32" s="441">
        <v>9.2499999999999995E-3</v>
      </c>
      <c r="K32" s="375"/>
      <c r="O32" s="100"/>
      <c r="U32" s="100"/>
    </row>
    <row r="33" spans="1:21">
      <c r="A33" s="219" t="str">
        <f>+S13</f>
        <v>מגה וואט שעה</v>
      </c>
      <c r="B33" s="220"/>
      <c r="C33" s="220"/>
      <c r="D33" s="220">
        <f>+D32/1000</f>
        <v>0</v>
      </c>
      <c r="E33" s="222">
        <f>+E32/1000</f>
        <v>7.8200000000000014E-6</v>
      </c>
      <c r="F33" s="215"/>
      <c r="G33" s="465">
        <v>2012</v>
      </c>
      <c r="H33" s="440">
        <v>783</v>
      </c>
      <c r="I33" s="440">
        <v>1.329E-2</v>
      </c>
      <c r="J33" s="441">
        <v>1.03E-2</v>
      </c>
      <c r="K33" s="375"/>
      <c r="O33" s="100"/>
      <c r="U33" s="100"/>
    </row>
    <row r="34" spans="1:21">
      <c r="A34" s="219" t="str">
        <f>+S14</f>
        <v>קילו וואט שעה</v>
      </c>
      <c r="B34" s="220"/>
      <c r="C34" s="220"/>
      <c r="D34" s="220">
        <f>+D32/1000000</f>
        <v>0</v>
      </c>
      <c r="E34" s="222">
        <f>+E32/1000000</f>
        <v>7.8199999999999999E-9</v>
      </c>
      <c r="F34" s="215"/>
      <c r="G34" s="465">
        <v>2013</v>
      </c>
      <c r="H34" s="440">
        <v>700</v>
      </c>
      <c r="I34" s="440">
        <v>9.3600000000000003E-3</v>
      </c>
      <c r="J34" s="441">
        <v>8.4799999999999997E-3</v>
      </c>
      <c r="K34" s="375"/>
      <c r="O34" s="100"/>
      <c r="S34" s="100"/>
      <c r="U34" s="100"/>
    </row>
    <row r="35" spans="1:21">
      <c r="A35" s="219" t="s">
        <v>205</v>
      </c>
      <c r="B35" s="220"/>
      <c r="C35" s="220" t="str">
        <f>+C32</f>
        <v>גרם לקוט"ש</v>
      </c>
      <c r="D35" s="221"/>
      <c r="E35" s="222">
        <f>+VLOOKUP(E28,G29:J38,4)</f>
        <v>5.2199999999999998E-3</v>
      </c>
      <c r="F35" s="215"/>
      <c r="G35" s="465">
        <v>2014</v>
      </c>
      <c r="H35" s="440">
        <v>685</v>
      </c>
      <c r="I35" s="440">
        <v>8.5599999999999999E-3</v>
      </c>
      <c r="J35" s="441">
        <v>8.6E-3</v>
      </c>
      <c r="K35" s="375"/>
      <c r="O35" s="100"/>
      <c r="S35" s="100"/>
      <c r="U35" s="100"/>
    </row>
    <row r="36" spans="1:21">
      <c r="A36" s="219" t="str">
        <f>+S13</f>
        <v>מגה וואט שעה</v>
      </c>
      <c r="B36" s="220"/>
      <c r="C36" s="220"/>
      <c r="D36" s="220">
        <f>+D35/1000</f>
        <v>0</v>
      </c>
      <c r="E36" s="222">
        <f>+E35/1000</f>
        <v>5.22E-6</v>
      </c>
      <c r="F36" s="215"/>
      <c r="G36" s="465">
        <v>2015</v>
      </c>
      <c r="H36" s="440">
        <v>693</v>
      </c>
      <c r="I36" s="440">
        <v>8.8100000000000001E-3</v>
      </c>
      <c r="J36" s="441">
        <v>8.6300000000000005E-3</v>
      </c>
      <c r="K36" s="375"/>
      <c r="O36" s="100"/>
      <c r="S36" s="100"/>
      <c r="U36" s="100"/>
    </row>
    <row r="37" spans="1:21">
      <c r="A37" s="223" t="str">
        <f>+S14</f>
        <v>קילו וואט שעה</v>
      </c>
      <c r="B37" s="224"/>
      <c r="C37" s="224"/>
      <c r="D37" s="224">
        <f>+D35/1000000</f>
        <v>0</v>
      </c>
      <c r="E37" s="225">
        <f>+E35/1000000</f>
        <v>5.2199999999999998E-9</v>
      </c>
      <c r="F37" s="215"/>
      <c r="G37" s="465">
        <v>2016</v>
      </c>
      <c r="H37" s="440">
        <v>600</v>
      </c>
      <c r="I37" s="440">
        <v>1.52E-2</v>
      </c>
      <c r="J37" s="441">
        <v>7.6699999999999997E-3</v>
      </c>
      <c r="K37" s="375"/>
      <c r="O37" s="100"/>
      <c r="S37" s="100"/>
      <c r="U37" s="100"/>
    </row>
    <row r="38" spans="1:21">
      <c r="F38" s="680"/>
      <c r="G38" s="466">
        <v>2017</v>
      </c>
      <c r="H38" s="442">
        <v>567</v>
      </c>
      <c r="I38" s="442">
        <v>7.8200000000000006E-3</v>
      </c>
      <c r="J38" s="443">
        <v>5.2199999999999998E-3</v>
      </c>
      <c r="K38" s="376"/>
      <c r="O38" s="100"/>
      <c r="S38" s="100"/>
      <c r="U38" s="100"/>
    </row>
    <row r="39" spans="1:21">
      <c r="O39" s="100"/>
      <c r="S39" s="100"/>
      <c r="U39" s="100"/>
    </row>
    <row r="40" spans="1:21" ht="30" customHeight="1">
      <c r="A40" s="243" t="s">
        <v>509</v>
      </c>
      <c r="B40" s="106"/>
      <c r="C40" s="1075" t="s">
        <v>288</v>
      </c>
      <c r="D40" s="1075"/>
      <c r="E40" s="1076"/>
      <c r="F40" s="1075" t="s">
        <v>284</v>
      </c>
      <c r="G40" s="1075"/>
      <c r="H40" s="1075"/>
      <c r="I40" s="1076"/>
    </row>
    <row r="41" spans="1:21" ht="15.75">
      <c r="A41" s="255"/>
      <c r="B41" s="106"/>
      <c r="C41" s="106" t="s">
        <v>223</v>
      </c>
      <c r="D41" s="252" t="s">
        <v>285</v>
      </c>
      <c r="E41" s="253" t="s">
        <v>286</v>
      </c>
      <c r="F41" s="187" t="s">
        <v>228</v>
      </c>
      <c r="G41" s="467" t="s">
        <v>471</v>
      </c>
      <c r="H41" s="467" t="s">
        <v>472</v>
      </c>
      <c r="I41" s="535" t="s">
        <v>527</v>
      </c>
      <c r="J41" s="125" t="s">
        <v>289</v>
      </c>
      <c r="K41" s="377"/>
    </row>
    <row r="42" spans="1:21" ht="15.75">
      <c r="A42" s="254" t="s">
        <v>287</v>
      </c>
      <c r="B42" s="242"/>
      <c r="C42" s="242"/>
      <c r="D42" s="242"/>
      <c r="E42" s="107"/>
      <c r="F42" s="106"/>
      <c r="G42" s="468"/>
      <c r="H42" s="468"/>
      <c r="I42" s="444"/>
      <c r="K42" s="378"/>
    </row>
    <row r="43" spans="1:21" ht="22.5" customHeight="1">
      <c r="A43" s="264" t="s">
        <v>81</v>
      </c>
      <c r="B43" s="265"/>
      <c r="C43" s="250">
        <v>69.3</v>
      </c>
      <c r="D43" s="250">
        <v>3.8E-3</v>
      </c>
      <c r="E43" s="251">
        <v>5.7000000000000002E-3</v>
      </c>
      <c r="F43" s="256">
        <v>2.2779326000000002</v>
      </c>
      <c r="G43" s="469">
        <v>1.2E-4</v>
      </c>
      <c r="H43" s="469">
        <v>1.9000000000000001E-4</v>
      </c>
      <c r="I43" s="536">
        <v>2.3370000000000002</v>
      </c>
    </row>
    <row r="44" spans="1:21">
      <c r="A44" s="266" t="s">
        <v>82</v>
      </c>
      <c r="B44" s="257"/>
      <c r="C44" s="248">
        <v>69.3</v>
      </c>
      <c r="D44" s="248">
        <v>2.5000000000000001E-2</v>
      </c>
      <c r="E44" s="247">
        <v>8.0000000000000002E-3</v>
      </c>
      <c r="F44" s="256">
        <v>2.2779326000000002</v>
      </c>
      <c r="G44" s="470">
        <v>8.1999999999999998E-4</v>
      </c>
      <c r="H44" s="470">
        <v>2.5999999999999998E-4</v>
      </c>
      <c r="I44" s="536">
        <v>2.3769999999999998</v>
      </c>
    </row>
    <row r="45" spans="1:21">
      <c r="A45" s="262" t="s">
        <v>83</v>
      </c>
      <c r="B45" s="263"/>
      <c r="C45" s="248">
        <v>69.3</v>
      </c>
      <c r="D45" s="248">
        <v>3.3000000000000002E-2</v>
      </c>
      <c r="E45" s="247">
        <v>3.2000000000000002E-3</v>
      </c>
      <c r="F45" s="256">
        <v>2.2779326000000002</v>
      </c>
      <c r="G45" s="471">
        <v>1.08E-3</v>
      </c>
      <c r="H45" s="471">
        <v>1.1E-4</v>
      </c>
      <c r="I45" s="536">
        <v>2.3359999999999999</v>
      </c>
    </row>
    <row r="46" spans="1:21" ht="22.5" customHeight="1">
      <c r="A46" s="254" t="s">
        <v>517</v>
      </c>
      <c r="B46" s="242"/>
      <c r="C46" s="258"/>
      <c r="D46" s="258"/>
      <c r="E46" s="259"/>
      <c r="F46" s="260"/>
      <c r="G46" s="472"/>
      <c r="H46" s="473"/>
      <c r="I46" s="537"/>
    </row>
    <row r="47" spans="1:21">
      <c r="A47" s="244" t="s">
        <v>86</v>
      </c>
      <c r="B47" s="245"/>
      <c r="C47" s="250">
        <v>69.3</v>
      </c>
      <c r="D47" s="250">
        <v>3.8E-3</v>
      </c>
      <c r="E47" s="251">
        <v>5.7000000000000002E-3</v>
      </c>
      <c r="F47" s="256">
        <v>2.2779326000000002</v>
      </c>
      <c r="G47" s="469">
        <v>1.2E-4</v>
      </c>
      <c r="H47" s="469">
        <v>1.9000000000000001E-4</v>
      </c>
      <c r="I47" s="536">
        <v>2.3370000000000002</v>
      </c>
    </row>
    <row r="48" spans="1:21" ht="20.25" customHeight="1">
      <c r="A48" s="110" t="s">
        <v>87</v>
      </c>
      <c r="B48" s="111"/>
      <c r="C48" s="248">
        <v>69.3</v>
      </c>
      <c r="D48" s="248">
        <v>2.5000000000000001E-2</v>
      </c>
      <c r="E48" s="247">
        <v>8.0000000000000002E-3</v>
      </c>
      <c r="F48" s="256">
        <v>2.2779326000000002</v>
      </c>
      <c r="G48" s="470">
        <v>8.1999999999999998E-4</v>
      </c>
      <c r="H48" s="470">
        <v>2.5999999999999998E-4</v>
      </c>
      <c r="I48" s="536">
        <v>2.3769999999999998</v>
      </c>
    </row>
    <row r="49" spans="1:10">
      <c r="A49" s="262" t="s">
        <v>88</v>
      </c>
      <c r="B49" s="263"/>
      <c r="C49" s="248">
        <v>69.3</v>
      </c>
      <c r="D49" s="248">
        <v>3.3000000000000002E-2</v>
      </c>
      <c r="E49" s="247">
        <v>3.2000000000000002E-3</v>
      </c>
      <c r="F49" s="256">
        <v>2.2779326000000002</v>
      </c>
      <c r="G49" s="470">
        <v>1.08E-3</v>
      </c>
      <c r="H49" s="470">
        <v>1.1E-4</v>
      </c>
      <c r="I49" s="536">
        <v>2.3359999999999999</v>
      </c>
    </row>
    <row r="50" spans="1:10" ht="16.5" customHeight="1">
      <c r="A50" s="1085" t="s">
        <v>580</v>
      </c>
      <c r="B50" s="1086"/>
      <c r="C50" s="258"/>
      <c r="D50" s="258"/>
      <c r="E50" s="259"/>
      <c r="F50" s="242"/>
      <c r="G50" s="474"/>
      <c r="H50" s="475"/>
      <c r="I50" s="538"/>
    </row>
    <row r="51" spans="1:10">
      <c r="A51" s="267" t="s">
        <v>81</v>
      </c>
      <c r="B51" s="265"/>
      <c r="C51" s="250">
        <v>69.3</v>
      </c>
      <c r="D51" s="250">
        <v>3.8E-3</v>
      </c>
      <c r="E51" s="251">
        <v>5.7000000000000002E-3</v>
      </c>
      <c r="F51" s="256">
        <v>2.2779326000000002</v>
      </c>
      <c r="G51" s="469">
        <v>1.2E-4</v>
      </c>
      <c r="H51" s="469">
        <v>1.9000000000000001E-4</v>
      </c>
      <c r="I51" s="536">
        <v>2.3370000000000002</v>
      </c>
    </row>
    <row r="52" spans="1:10">
      <c r="A52" s="268" t="s">
        <v>89</v>
      </c>
      <c r="B52" s="246"/>
      <c r="C52" s="248">
        <v>69.3</v>
      </c>
      <c r="D52" s="248">
        <v>2.5000000000000001E-2</v>
      </c>
      <c r="E52" s="247">
        <v>8.0000000000000002E-3</v>
      </c>
      <c r="F52" s="256">
        <v>2.2779326000000002</v>
      </c>
      <c r="G52" s="470">
        <v>8.1999999999999998E-4</v>
      </c>
      <c r="H52" s="470">
        <v>2.5999999999999998E-4</v>
      </c>
      <c r="I52" s="536">
        <v>2.3769999999999998</v>
      </c>
    </row>
    <row r="53" spans="1:10">
      <c r="A53" s="268" t="s">
        <v>78</v>
      </c>
      <c r="B53" s="246"/>
      <c r="C53" s="248">
        <v>69.3</v>
      </c>
      <c r="D53" s="248">
        <v>3.3000000000000002E-2</v>
      </c>
      <c r="E53" s="247">
        <v>3.2000000000000002E-3</v>
      </c>
      <c r="F53" s="256">
        <v>2.2779326000000002</v>
      </c>
      <c r="G53" s="470">
        <v>1.08E-3</v>
      </c>
      <c r="H53" s="470">
        <v>1.1E-4</v>
      </c>
      <c r="I53" s="536">
        <v>2.3359999999999999</v>
      </c>
    </row>
    <row r="54" spans="1:10" ht="23.25" customHeight="1">
      <c r="A54" s="269" t="s">
        <v>90</v>
      </c>
      <c r="B54" s="261"/>
      <c r="C54" s="258"/>
      <c r="D54" s="258"/>
      <c r="E54" s="259"/>
      <c r="F54" s="261"/>
      <c r="G54" s="472"/>
      <c r="H54" s="473"/>
      <c r="I54" s="537"/>
    </row>
    <row r="55" spans="1:10" ht="20.25" customHeight="1">
      <c r="A55" s="267" t="s">
        <v>77</v>
      </c>
      <c r="B55" s="265"/>
      <c r="C55" s="250">
        <v>74.099999999999994</v>
      </c>
      <c r="D55" s="250">
        <v>3.8999999999999998E-3</v>
      </c>
      <c r="E55" s="251">
        <v>3.8999999999999998E-3</v>
      </c>
      <c r="F55" s="271">
        <v>2.6997520000000002</v>
      </c>
      <c r="G55" s="469">
        <v>1.3999999999999999E-4</v>
      </c>
      <c r="H55" s="469">
        <v>1.3999999999999999E-4</v>
      </c>
      <c r="I55" s="536">
        <v>2.746</v>
      </c>
    </row>
    <row r="56" spans="1:10">
      <c r="A56" s="268" t="s">
        <v>517</v>
      </c>
      <c r="B56" s="246"/>
      <c r="C56" s="248">
        <v>74.099999999999994</v>
      </c>
      <c r="D56" s="248">
        <v>3.8999999999999998E-3</v>
      </c>
      <c r="E56" s="247">
        <v>3.8999999999999998E-3</v>
      </c>
      <c r="F56" s="271">
        <v>2.6997520000000002</v>
      </c>
      <c r="G56" s="470">
        <v>1.3999999999999999E-4</v>
      </c>
      <c r="H56" s="470">
        <v>1.3999999999999999E-4</v>
      </c>
      <c r="I56" s="536">
        <v>2.746</v>
      </c>
    </row>
    <row r="57" spans="1:10">
      <c r="A57" s="268" t="s">
        <v>518</v>
      </c>
      <c r="B57" s="246"/>
      <c r="C57" s="248">
        <v>74.099999999999994</v>
      </c>
      <c r="D57" s="248">
        <v>3.8999999999999998E-3</v>
      </c>
      <c r="E57" s="247">
        <v>3.8999999999999998E-3</v>
      </c>
      <c r="F57" s="271">
        <v>2.6997520000000002</v>
      </c>
      <c r="G57" s="470">
        <v>1.3999999999999999E-4</v>
      </c>
      <c r="H57" s="470">
        <v>1.3999999999999999E-4</v>
      </c>
      <c r="I57" s="536">
        <v>2.746</v>
      </c>
    </row>
    <row r="58" spans="1:10">
      <c r="A58" s="268" t="s">
        <v>248</v>
      </c>
      <c r="B58" s="246"/>
      <c r="C58" s="248"/>
      <c r="D58" s="248"/>
      <c r="E58" s="249"/>
      <c r="F58" s="246">
        <v>1.5730000000000001E-2</v>
      </c>
      <c r="G58" s="476"/>
      <c r="H58" s="476"/>
      <c r="I58" s="539"/>
      <c r="J58" s="452" t="s">
        <v>249</v>
      </c>
    </row>
    <row r="59" spans="1:10" ht="19.5" customHeight="1">
      <c r="A59" s="269" t="s">
        <v>229</v>
      </c>
      <c r="B59" s="261"/>
      <c r="C59" s="258"/>
      <c r="D59" s="258"/>
      <c r="E59" s="259"/>
      <c r="F59" s="261"/>
      <c r="G59" s="472"/>
      <c r="H59" s="473"/>
      <c r="I59" s="537"/>
    </row>
    <row r="60" spans="1:10" ht="17.25" customHeight="1">
      <c r="A60" s="267" t="s">
        <v>523</v>
      </c>
      <c r="B60" s="265"/>
      <c r="C60" s="250">
        <v>69.599999999999994</v>
      </c>
      <c r="D60" s="250">
        <v>4.0000000000000001E-3</v>
      </c>
      <c r="E60" s="270">
        <v>5.7000000000000002E-3</v>
      </c>
      <c r="F60" s="265">
        <v>2.125</v>
      </c>
      <c r="G60" s="469">
        <v>8.0000000000000007E-5</v>
      </c>
      <c r="H60" s="469">
        <v>1.2E-4</v>
      </c>
      <c r="I60" s="536">
        <v>2.1789999999999998</v>
      </c>
    </row>
    <row r="61" spans="1:10" ht="16.5" customHeight="1">
      <c r="A61" s="268" t="s">
        <v>524</v>
      </c>
      <c r="B61" s="246"/>
      <c r="C61" s="248">
        <v>73.599999999999994</v>
      </c>
      <c r="D61" s="248">
        <v>4.0000000000000001E-3</v>
      </c>
      <c r="E61" s="249">
        <v>3.8999999999999998E-3</v>
      </c>
      <c r="F61" s="246">
        <v>2.677</v>
      </c>
      <c r="G61" s="470">
        <v>9.0000000000000006E-5</v>
      </c>
      <c r="H61" s="470">
        <v>9.0000000000000006E-5</v>
      </c>
      <c r="I61" s="536">
        <v>2.722</v>
      </c>
    </row>
    <row r="62" spans="1:10" ht="16.5" customHeight="1">
      <c r="A62" s="679" t="s">
        <v>634</v>
      </c>
      <c r="B62" s="261"/>
      <c r="C62" s="258">
        <f>+I62*C61/I61</f>
        <v>71.858692138133719</v>
      </c>
      <c r="D62" s="258">
        <v>4.0000000000000001E-3</v>
      </c>
      <c r="E62" s="259">
        <v>4.0000000000000001E-3</v>
      </c>
      <c r="F62" s="261">
        <v>2.6576</v>
      </c>
      <c r="G62" s="471">
        <v>9.0000000000000006E-5</v>
      </c>
      <c r="H62" s="471">
        <v>9.0000000000000006E-5</v>
      </c>
      <c r="I62" s="538">
        <v>2.6576</v>
      </c>
    </row>
    <row r="63" spans="1:10">
      <c r="A63" s="272" t="s">
        <v>91</v>
      </c>
      <c r="B63" s="261"/>
      <c r="C63" s="273"/>
      <c r="D63" s="273"/>
      <c r="E63" s="274"/>
      <c r="F63" s="261"/>
      <c r="G63" s="472"/>
      <c r="H63" s="473"/>
      <c r="I63" s="537"/>
    </row>
    <row r="64" spans="1:10">
      <c r="A64" s="267" t="s">
        <v>525</v>
      </c>
      <c r="B64" s="265"/>
      <c r="C64" s="250">
        <v>63.1</v>
      </c>
      <c r="D64" s="265">
        <v>6.2E-2</v>
      </c>
      <c r="E64" s="251">
        <v>2.0000000000000001E-4</v>
      </c>
      <c r="F64" s="265">
        <v>1.7310000000000001</v>
      </c>
      <c r="G64" s="469">
        <v>1.6999999999999999E-3</v>
      </c>
      <c r="H64" s="469">
        <v>1.0000000000000001E-5</v>
      </c>
      <c r="I64" s="536">
        <v>1.7749999999999999</v>
      </c>
    </row>
    <row r="65" spans="1:10">
      <c r="A65" s="268" t="s">
        <v>518</v>
      </c>
      <c r="B65" s="246"/>
      <c r="C65" s="248">
        <v>63.1</v>
      </c>
      <c r="D65" s="246">
        <v>6.2E-2</v>
      </c>
      <c r="E65" s="247">
        <v>2.0000000000000001E-4</v>
      </c>
      <c r="F65" s="246">
        <v>1.7310000000000001</v>
      </c>
      <c r="G65" s="470">
        <v>1.6999999999999999E-3</v>
      </c>
      <c r="H65" s="470">
        <v>1.0000000000000001E-5</v>
      </c>
      <c r="I65" s="536">
        <v>1.7749999999999999</v>
      </c>
    </row>
    <row r="66" spans="1:10" ht="24" customHeight="1">
      <c r="A66" s="272" t="s">
        <v>92</v>
      </c>
      <c r="B66" s="261"/>
      <c r="C66" s="273"/>
      <c r="D66" s="273"/>
      <c r="E66" s="274"/>
      <c r="F66" s="261"/>
      <c r="G66" s="477"/>
      <c r="H66" s="477"/>
      <c r="I66" s="537"/>
    </row>
    <row r="67" spans="1:10" ht="18" customHeight="1">
      <c r="A67" s="267" t="s">
        <v>526</v>
      </c>
      <c r="B67" s="265"/>
      <c r="C67" s="250">
        <v>56.1</v>
      </c>
      <c r="D67" s="265">
        <v>9.1999999999999998E-2</v>
      </c>
      <c r="E67" s="251">
        <v>3.0000000000000001E-3</v>
      </c>
      <c r="F67" s="265">
        <v>2.6928000000000001</v>
      </c>
      <c r="G67" s="469">
        <v>4.4159999999999998E-3</v>
      </c>
      <c r="H67" s="469">
        <v>1.44E-4</v>
      </c>
      <c r="I67" s="1083" t="s">
        <v>535</v>
      </c>
    </row>
    <row r="68" spans="1:10">
      <c r="A68" s="268" t="s">
        <v>518</v>
      </c>
      <c r="B68" s="246"/>
      <c r="C68" s="248">
        <v>56.1</v>
      </c>
      <c r="D68" s="246">
        <v>9.1999999999999998E-2</v>
      </c>
      <c r="E68" s="247">
        <v>3.0000000000000001E-3</v>
      </c>
      <c r="F68" s="265">
        <v>2.6928000000000001</v>
      </c>
      <c r="G68" s="469">
        <v>4.4159999999999998E-3</v>
      </c>
      <c r="H68" s="469">
        <v>1.44E-4</v>
      </c>
      <c r="I68" s="1083"/>
    </row>
    <row r="69" spans="1:10">
      <c r="A69" s="268" t="s">
        <v>79</v>
      </c>
      <c r="B69" s="246"/>
      <c r="C69" s="248">
        <v>56.1</v>
      </c>
      <c r="D69" s="246">
        <v>9.1999999999999998E-2</v>
      </c>
      <c r="E69" s="247">
        <v>3.0000000000000001E-3</v>
      </c>
      <c r="F69" s="265">
        <v>2.6928000000000001</v>
      </c>
      <c r="G69" s="469">
        <v>4.4159999999999998E-3</v>
      </c>
      <c r="H69" s="469">
        <v>1.44E-4</v>
      </c>
      <c r="I69" s="1084"/>
    </row>
    <row r="70" spans="1:10" ht="18" customHeight="1">
      <c r="A70" s="272" t="s">
        <v>93</v>
      </c>
      <c r="B70" s="261"/>
      <c r="C70" s="273"/>
      <c r="D70" s="273"/>
      <c r="E70" s="274"/>
      <c r="F70" s="261"/>
      <c r="G70" s="473"/>
      <c r="H70" s="473"/>
      <c r="I70" s="537"/>
    </row>
    <row r="71" spans="1:10" ht="21.75" customHeight="1">
      <c r="A71" s="275" t="s">
        <v>518</v>
      </c>
      <c r="B71" s="276"/>
      <c r="C71" s="277">
        <f>56.1*4.5/4.0695</f>
        <v>62.034647991153712</v>
      </c>
      <c r="D71" s="277">
        <v>2.9000000000000001E-2</v>
      </c>
      <c r="E71" s="278">
        <v>3.0000000000000001E-3</v>
      </c>
      <c r="F71" s="681">
        <f>1.266*4.5/4.0695</f>
        <v>1.3999262808698858</v>
      </c>
      <c r="G71" s="478">
        <v>6.4000000000000005E-4</v>
      </c>
      <c r="H71" s="479">
        <v>6.9999999999999994E-5</v>
      </c>
      <c r="I71" s="536">
        <v>1.302</v>
      </c>
    </row>
    <row r="72" spans="1:10">
      <c r="A72" s="191"/>
      <c r="B72" s="192"/>
      <c r="C72" s="193"/>
      <c r="D72" s="192"/>
      <c r="E72" s="192"/>
      <c r="F72" s="192"/>
      <c r="G72" s="95"/>
      <c r="H72" s="95"/>
    </row>
    <row r="73" spans="1:10" hidden="1">
      <c r="A73" s="105"/>
      <c r="B73" s="106"/>
      <c r="C73" s="190"/>
      <c r="D73" s="106"/>
      <c r="E73" s="106"/>
      <c r="F73" s="106"/>
      <c r="G73" s="468"/>
      <c r="H73" s="444"/>
    </row>
    <row r="74" spans="1:10" hidden="1">
      <c r="A74" s="188"/>
      <c r="B74" s="187"/>
      <c r="C74" s="187" t="s">
        <v>223</v>
      </c>
      <c r="D74" s="187" t="s">
        <v>225</v>
      </c>
      <c r="E74" s="187" t="s">
        <v>226</v>
      </c>
      <c r="F74" s="187" t="s">
        <v>228</v>
      </c>
      <c r="G74" s="480"/>
      <c r="H74" s="481"/>
    </row>
    <row r="75" spans="1:10" hidden="1">
      <c r="A75" s="188"/>
      <c r="B75" s="187"/>
      <c r="C75" s="187"/>
      <c r="D75" s="187" t="s">
        <v>224</v>
      </c>
      <c r="E75" s="187" t="s">
        <v>227</v>
      </c>
      <c r="F75" s="187"/>
      <c r="G75" s="480"/>
      <c r="H75" s="481"/>
    </row>
    <row r="76" spans="1:10" hidden="1">
      <c r="A76" s="108" t="s">
        <v>96</v>
      </c>
      <c r="B76" s="109"/>
      <c r="C76" s="114">
        <v>69.3</v>
      </c>
      <c r="D76" s="109">
        <v>44.3</v>
      </c>
      <c r="E76" s="114">
        <v>0.74199999999999999</v>
      </c>
      <c r="F76" s="109">
        <f>+E76*D76*C76/(1000)</f>
        <v>2.2779325799999999</v>
      </c>
      <c r="G76" s="482">
        <v>3.8E-3</v>
      </c>
      <c r="H76" s="483">
        <v>5.7000000000000002E-3</v>
      </c>
    </row>
    <row r="77" spans="1:10" hidden="1">
      <c r="A77" s="110" t="s">
        <v>97</v>
      </c>
      <c r="B77" s="111"/>
      <c r="C77" s="115">
        <v>69.3</v>
      </c>
      <c r="D77" s="111">
        <v>44.3</v>
      </c>
      <c r="E77" s="115">
        <v>0.74199999999999999</v>
      </c>
      <c r="F77" s="111">
        <f>+E77*D77*C77/(1000)</f>
        <v>2.2779325799999999</v>
      </c>
      <c r="G77" s="484">
        <v>3.8E-3</v>
      </c>
      <c r="H77" s="485">
        <v>5.7000000000000002E-3</v>
      </c>
    </row>
    <row r="78" spans="1:10" ht="15.75" hidden="1">
      <c r="A78" s="110" t="s">
        <v>99</v>
      </c>
      <c r="B78" s="111"/>
      <c r="C78" s="115">
        <v>69.3</v>
      </c>
      <c r="D78" s="111">
        <v>44.3</v>
      </c>
      <c r="E78" s="115">
        <v>0.74199999999999999</v>
      </c>
      <c r="F78" s="111">
        <f>+E78*D78*C78/(1000)</f>
        <v>2.2779325799999999</v>
      </c>
      <c r="G78" s="484">
        <v>3.8E-3</v>
      </c>
      <c r="H78" s="485">
        <v>5.7000000000000002E-3</v>
      </c>
      <c r="J78" s="453"/>
    </row>
    <row r="79" spans="1:10" hidden="1">
      <c r="A79" s="110" t="s">
        <v>100</v>
      </c>
      <c r="B79" s="111"/>
      <c r="C79" s="115">
        <v>69.3</v>
      </c>
      <c r="D79" s="111">
        <v>44.3</v>
      </c>
      <c r="E79" s="115">
        <v>0.74199999999999999</v>
      </c>
      <c r="F79" s="111">
        <f>+E79*D79*C79/(1000)</f>
        <v>2.2779325799999999</v>
      </c>
      <c r="G79" s="484">
        <v>3.8E-3</v>
      </c>
      <c r="H79" s="485">
        <v>5.7000000000000002E-3</v>
      </c>
    </row>
    <row r="80" spans="1:10" hidden="1">
      <c r="A80" s="131" t="s">
        <v>90</v>
      </c>
      <c r="B80" s="111"/>
      <c r="C80" s="115"/>
      <c r="D80" s="111"/>
      <c r="E80" s="115"/>
      <c r="F80" s="111"/>
      <c r="G80" s="486"/>
      <c r="H80" s="485"/>
    </row>
    <row r="81" spans="1:9" hidden="1">
      <c r="A81" s="110" t="s">
        <v>98</v>
      </c>
      <c r="B81" s="111"/>
      <c r="C81" s="115">
        <v>74.099999999999994</v>
      </c>
      <c r="D81" s="111">
        <v>43</v>
      </c>
      <c r="E81" s="115">
        <v>0.84730000000000005</v>
      </c>
      <c r="F81" s="111">
        <f>+E81*D81*C81/(1000)</f>
        <v>2.6997519899999998</v>
      </c>
      <c r="G81" s="484">
        <v>3.8999999999999998E-3</v>
      </c>
      <c r="H81" s="485">
        <v>3.8999999999999998E-3</v>
      </c>
    </row>
    <row r="82" spans="1:9" hidden="1">
      <c r="A82" s="110" t="s">
        <v>96</v>
      </c>
      <c r="B82" s="111"/>
      <c r="C82" s="115">
        <v>74.099999999999994</v>
      </c>
      <c r="D82" s="111">
        <v>43</v>
      </c>
      <c r="E82" s="115">
        <v>0.84730000000000005</v>
      </c>
      <c r="F82" s="111">
        <f t="shared" ref="F82:F87" si="0">+E82*D82*C82/(1000)</f>
        <v>2.6997519899999998</v>
      </c>
      <c r="G82" s="484">
        <v>3.8999999999999998E-3</v>
      </c>
      <c r="H82" s="485">
        <v>3.8999999999999998E-3</v>
      </c>
    </row>
    <row r="83" spans="1:9" hidden="1">
      <c r="A83" s="110" t="s">
        <v>101</v>
      </c>
      <c r="B83" s="111"/>
      <c r="C83" s="115">
        <v>74.099999999999994</v>
      </c>
      <c r="D83" s="111">
        <v>43</v>
      </c>
      <c r="E83" s="115">
        <v>0.84730000000000005</v>
      </c>
      <c r="F83" s="111">
        <f t="shared" si="0"/>
        <v>2.6997519899999998</v>
      </c>
      <c r="G83" s="484">
        <v>3.8999999999999998E-3</v>
      </c>
      <c r="H83" s="485">
        <v>3.8999999999999998E-3</v>
      </c>
    </row>
    <row r="84" spans="1:9" hidden="1">
      <c r="A84" s="110" t="s">
        <v>99</v>
      </c>
      <c r="B84" s="111"/>
      <c r="C84" s="115">
        <v>74.099999999999994</v>
      </c>
      <c r="D84" s="111">
        <v>43</v>
      </c>
      <c r="E84" s="115">
        <v>0.84730000000000005</v>
      </c>
      <c r="F84" s="111">
        <f t="shared" si="0"/>
        <v>2.6997519899999998</v>
      </c>
      <c r="G84" s="484">
        <v>3.8999999999999998E-3</v>
      </c>
      <c r="H84" s="485">
        <v>3.8999999999999998E-3</v>
      </c>
    </row>
    <row r="85" spans="1:9" hidden="1">
      <c r="A85" s="110" t="s">
        <v>102</v>
      </c>
      <c r="B85" s="111"/>
      <c r="C85" s="115">
        <v>74.099999999999994</v>
      </c>
      <c r="D85" s="111">
        <v>43</v>
      </c>
      <c r="E85" s="115">
        <v>0.84730000000000005</v>
      </c>
      <c r="F85" s="111">
        <f t="shared" si="0"/>
        <v>2.6997519899999998</v>
      </c>
      <c r="G85" s="484">
        <v>3.8999999999999998E-3</v>
      </c>
      <c r="H85" s="485">
        <v>3.8999999999999998E-3</v>
      </c>
    </row>
    <row r="86" spans="1:9" hidden="1">
      <c r="A86" s="110" t="s">
        <v>103</v>
      </c>
      <c r="B86" s="111"/>
      <c r="C86" s="115">
        <v>74.099999999999994</v>
      </c>
      <c r="D86" s="111">
        <v>43</v>
      </c>
      <c r="E86" s="115">
        <v>0.84730000000000005</v>
      </c>
      <c r="F86" s="111">
        <f t="shared" si="0"/>
        <v>2.6997519899999998</v>
      </c>
      <c r="G86" s="484">
        <v>3.8999999999999998E-3</v>
      </c>
      <c r="H86" s="485">
        <v>3.8999999999999998E-3</v>
      </c>
    </row>
    <row r="87" spans="1:9" hidden="1">
      <c r="A87" s="131" t="s">
        <v>104</v>
      </c>
      <c r="B87" s="111"/>
      <c r="C87" s="115">
        <v>77.400000000000006</v>
      </c>
      <c r="D87" s="111">
        <v>40.4</v>
      </c>
      <c r="E87" s="115">
        <v>0.95</v>
      </c>
      <c r="F87" s="111">
        <f t="shared" si="0"/>
        <v>2.970612</v>
      </c>
      <c r="G87" s="484">
        <v>3.0000000000000001E-3</v>
      </c>
      <c r="H87" s="485">
        <v>5.9999999999999995E-4</v>
      </c>
    </row>
    <row r="88" spans="1:9" hidden="1">
      <c r="A88" s="110" t="s">
        <v>98</v>
      </c>
      <c r="B88" s="111"/>
      <c r="C88" s="115">
        <v>11.899532199999999</v>
      </c>
      <c r="D88" s="111"/>
      <c r="E88" s="115">
        <v>499.78035239999997</v>
      </c>
      <c r="F88" s="111"/>
      <c r="G88" s="484">
        <v>7.3942286708506799</v>
      </c>
      <c r="H88" s="485"/>
      <c r="I88" s="451"/>
    </row>
    <row r="89" spans="1:9" hidden="1">
      <c r="A89" s="131" t="s">
        <v>105</v>
      </c>
      <c r="B89" s="111"/>
      <c r="C89" s="115"/>
      <c r="D89" s="111"/>
      <c r="E89" s="115"/>
      <c r="F89" s="111"/>
      <c r="G89" s="484"/>
      <c r="H89" s="485"/>
      <c r="I89" s="451"/>
    </row>
    <row r="90" spans="1:9" hidden="1">
      <c r="A90" s="110" t="s">
        <v>106</v>
      </c>
      <c r="B90" s="111"/>
      <c r="C90" s="115">
        <v>8.5498776317235716</v>
      </c>
      <c r="D90" s="111"/>
      <c r="E90" s="115">
        <v>359.09486053238999</v>
      </c>
      <c r="F90" s="111"/>
      <c r="G90" s="484">
        <v>5.3127929110318597</v>
      </c>
      <c r="H90" s="485"/>
      <c r="I90" s="451"/>
    </row>
    <row r="91" spans="1:9" hidden="1">
      <c r="A91" s="110" t="s">
        <v>107</v>
      </c>
      <c r="B91" s="111"/>
      <c r="C91" s="115">
        <v>9.6650494592219012</v>
      </c>
      <c r="D91" s="111"/>
      <c r="E91" s="115">
        <v>405.93207728731983</v>
      </c>
      <c r="F91" s="111"/>
      <c r="G91" s="484">
        <v>6.0057475046429509</v>
      </c>
      <c r="H91" s="485"/>
      <c r="I91" s="454"/>
    </row>
    <row r="92" spans="1:9" hidden="1">
      <c r="A92" s="196"/>
      <c r="B92" s="111"/>
      <c r="C92" s="111"/>
      <c r="D92" s="111"/>
      <c r="E92" s="111"/>
      <c r="F92" s="111"/>
      <c r="G92" s="486"/>
      <c r="H92" s="485"/>
    </row>
    <row r="93" spans="1:9" hidden="1">
      <c r="A93" s="196"/>
      <c r="B93" s="111"/>
      <c r="C93" s="111"/>
      <c r="D93" s="111"/>
      <c r="E93" s="111"/>
      <c r="F93" s="111"/>
      <c r="G93" s="486"/>
      <c r="H93" s="485"/>
    </row>
    <row r="94" spans="1:9" hidden="1">
      <c r="A94" s="110" t="s">
        <v>109</v>
      </c>
      <c r="B94" s="111" t="s">
        <v>128</v>
      </c>
      <c r="C94" s="111">
        <v>14800</v>
      </c>
      <c r="D94" s="111" t="s">
        <v>129</v>
      </c>
      <c r="E94" s="111"/>
      <c r="F94" s="111" t="s">
        <v>130</v>
      </c>
      <c r="G94" s="486"/>
      <c r="H94" s="485" t="s">
        <v>132</v>
      </c>
      <c r="I94" s="455"/>
    </row>
    <row r="95" spans="1:9" hidden="1">
      <c r="A95" s="110" t="s">
        <v>110</v>
      </c>
      <c r="B95" s="111"/>
      <c r="C95" s="111">
        <v>675</v>
      </c>
      <c r="D95" s="111"/>
      <c r="E95" s="111"/>
      <c r="F95" s="111"/>
      <c r="G95" s="486"/>
      <c r="H95" s="485"/>
      <c r="I95" s="455"/>
    </row>
    <row r="96" spans="1:9" hidden="1">
      <c r="A96" s="110" t="s">
        <v>111</v>
      </c>
      <c r="B96" s="111"/>
      <c r="C96" s="111">
        <v>92</v>
      </c>
      <c r="D96" s="111"/>
      <c r="E96" s="111"/>
      <c r="F96" s="111"/>
      <c r="G96" s="486"/>
      <c r="H96" s="485"/>
      <c r="I96" s="455"/>
    </row>
    <row r="97" spans="1:9" hidden="1">
      <c r="A97" s="110" t="s">
        <v>112</v>
      </c>
      <c r="B97" s="111"/>
      <c r="C97" s="111">
        <v>3500</v>
      </c>
      <c r="D97" s="111"/>
      <c r="E97" s="111"/>
      <c r="F97" s="111"/>
      <c r="G97" s="486"/>
      <c r="H97" s="485"/>
      <c r="I97" s="455"/>
    </row>
    <row r="98" spans="1:9" ht="25.5" hidden="1">
      <c r="A98" s="110" t="s">
        <v>113</v>
      </c>
      <c r="B98" s="111"/>
      <c r="C98" s="111">
        <v>1100</v>
      </c>
      <c r="D98" s="111"/>
      <c r="E98" s="111"/>
      <c r="F98" s="111"/>
      <c r="G98" s="486"/>
      <c r="H98" s="485"/>
      <c r="I98" s="455"/>
    </row>
    <row r="99" spans="1:9" ht="25.5" hidden="1">
      <c r="A99" s="110" t="s">
        <v>114</v>
      </c>
      <c r="B99" s="111"/>
      <c r="C99" s="111">
        <v>1430</v>
      </c>
      <c r="D99" s="111"/>
      <c r="E99" s="111"/>
      <c r="F99" s="111"/>
      <c r="G99" s="486"/>
      <c r="H99" s="485"/>
      <c r="I99" s="455"/>
    </row>
    <row r="100" spans="1:9" hidden="1">
      <c r="A100" s="110" t="s">
        <v>115</v>
      </c>
      <c r="B100" s="111"/>
      <c r="C100" s="111">
        <v>353</v>
      </c>
      <c r="D100" s="111"/>
      <c r="E100" s="111"/>
      <c r="F100" s="111"/>
      <c r="G100" s="486"/>
      <c r="H100" s="485"/>
      <c r="I100" s="455"/>
    </row>
    <row r="101" spans="1:9" hidden="1">
      <c r="A101" s="110" t="s">
        <v>116</v>
      </c>
      <c r="B101" s="111"/>
      <c r="C101" s="111">
        <v>4470</v>
      </c>
      <c r="D101" s="111"/>
      <c r="E101" s="111"/>
      <c r="F101" s="111"/>
      <c r="G101" s="486"/>
      <c r="H101" s="485"/>
      <c r="I101" s="455"/>
    </row>
    <row r="102" spans="1:9" hidden="1">
      <c r="A102" s="110" t="s">
        <v>117</v>
      </c>
      <c r="B102" s="111"/>
      <c r="C102" s="111">
        <v>53</v>
      </c>
      <c r="D102" s="111"/>
      <c r="E102" s="111"/>
      <c r="F102" s="111"/>
      <c r="G102" s="486"/>
      <c r="H102" s="485"/>
      <c r="I102" s="455"/>
    </row>
    <row r="103" spans="1:9" hidden="1">
      <c r="A103" s="110" t="s">
        <v>118</v>
      </c>
      <c r="B103" s="111"/>
      <c r="C103" s="111">
        <v>124</v>
      </c>
      <c r="D103" s="111"/>
      <c r="E103" s="111"/>
      <c r="F103" s="111"/>
      <c r="G103" s="486"/>
      <c r="H103" s="485"/>
      <c r="I103" s="455"/>
    </row>
    <row r="104" spans="1:9" hidden="1">
      <c r="A104" s="110" t="s">
        <v>119</v>
      </c>
      <c r="B104" s="111"/>
      <c r="C104" s="111">
        <v>12</v>
      </c>
      <c r="D104" s="111"/>
      <c r="E104" s="111"/>
      <c r="F104" s="111"/>
      <c r="G104" s="486"/>
      <c r="H104" s="485"/>
      <c r="I104" s="455"/>
    </row>
    <row r="105" spans="1:9" hidden="1">
      <c r="A105" s="110" t="s">
        <v>120</v>
      </c>
      <c r="B105" s="111"/>
      <c r="C105" s="111">
        <v>3220</v>
      </c>
      <c r="D105" s="111"/>
      <c r="E105" s="111"/>
      <c r="F105" s="111"/>
      <c r="G105" s="486"/>
      <c r="H105" s="485"/>
      <c r="I105" s="455"/>
    </row>
    <row r="106" spans="1:9" ht="25.5" hidden="1">
      <c r="A106" s="110" t="s">
        <v>121</v>
      </c>
      <c r="B106" s="111"/>
      <c r="C106" s="111">
        <v>1340</v>
      </c>
      <c r="D106" s="111"/>
      <c r="E106" s="111"/>
      <c r="F106" s="111"/>
      <c r="G106" s="486"/>
      <c r="H106" s="485"/>
      <c r="I106" s="455"/>
    </row>
    <row r="107" spans="1:9" ht="25.5" hidden="1">
      <c r="A107" s="110" t="s">
        <v>122</v>
      </c>
      <c r="B107" s="111"/>
      <c r="C107" s="111">
        <v>1370</v>
      </c>
      <c r="D107" s="111"/>
      <c r="E107" s="111"/>
      <c r="F107" s="111"/>
      <c r="G107" s="486"/>
      <c r="H107" s="485"/>
      <c r="I107" s="455"/>
    </row>
    <row r="108" spans="1:9" ht="25.5" hidden="1">
      <c r="A108" s="110" t="s">
        <v>123</v>
      </c>
      <c r="B108" s="111"/>
      <c r="C108" s="111">
        <v>9810</v>
      </c>
      <c r="D108" s="111"/>
      <c r="E108" s="111"/>
      <c r="F108" s="111"/>
      <c r="G108" s="486"/>
      <c r="H108" s="485"/>
      <c r="I108" s="455"/>
    </row>
    <row r="109" spans="1:9" ht="25.5" hidden="1">
      <c r="A109" s="110" t="s">
        <v>124</v>
      </c>
      <c r="B109" s="111"/>
      <c r="C109" s="111">
        <v>693</v>
      </c>
      <c r="D109" s="111"/>
      <c r="E109" s="111"/>
      <c r="F109" s="111"/>
      <c r="G109" s="486"/>
      <c r="H109" s="485"/>
      <c r="I109" s="455"/>
    </row>
    <row r="110" spans="1:9" ht="25.5" hidden="1">
      <c r="A110" s="110" t="s">
        <v>125</v>
      </c>
      <c r="B110" s="111"/>
      <c r="C110" s="111">
        <v>1030</v>
      </c>
      <c r="D110" s="111"/>
      <c r="E110" s="111"/>
      <c r="F110" s="111"/>
      <c r="G110" s="486"/>
      <c r="H110" s="485"/>
      <c r="I110" s="455"/>
    </row>
    <row r="111" spans="1:9" hidden="1">
      <c r="A111" s="110" t="s">
        <v>126</v>
      </c>
      <c r="B111" s="111"/>
      <c r="C111" s="111">
        <v>794</v>
      </c>
      <c r="D111" s="111"/>
      <c r="E111" s="111"/>
      <c r="F111" s="111"/>
      <c r="G111" s="486"/>
      <c r="H111" s="485"/>
      <c r="I111" s="455"/>
    </row>
    <row r="112" spans="1:9" ht="25.5" hidden="1">
      <c r="A112" s="110" t="s">
        <v>127</v>
      </c>
      <c r="B112" s="111"/>
      <c r="C112" s="111">
        <v>1640</v>
      </c>
      <c r="D112" s="111"/>
      <c r="E112" s="111"/>
      <c r="F112" s="111"/>
      <c r="G112" s="486"/>
      <c r="H112" s="485"/>
      <c r="I112" s="455"/>
    </row>
    <row r="113" spans="1:9" hidden="1">
      <c r="A113" s="110"/>
      <c r="B113" s="111"/>
      <c r="C113" s="111"/>
      <c r="D113" s="111"/>
      <c r="E113" s="111"/>
      <c r="F113" s="111"/>
      <c r="G113" s="486"/>
      <c r="H113" s="485"/>
      <c r="I113" s="449"/>
    </row>
    <row r="114" spans="1:9" hidden="1">
      <c r="A114" s="131" t="s">
        <v>153</v>
      </c>
      <c r="B114" s="194"/>
      <c r="C114" s="111"/>
      <c r="D114" s="111"/>
      <c r="E114" s="111"/>
      <c r="F114" s="111"/>
      <c r="G114" s="486"/>
      <c r="H114" s="485"/>
      <c r="I114" s="449"/>
    </row>
    <row r="115" spans="1:9" hidden="1">
      <c r="A115" s="110" t="s">
        <v>98</v>
      </c>
      <c r="B115" s="194"/>
      <c r="C115" s="189">
        <v>77.400000000000006</v>
      </c>
      <c r="D115" s="189">
        <v>40.4</v>
      </c>
      <c r="E115" s="111"/>
      <c r="F115" s="189">
        <f>+D115*C115/1000</f>
        <v>3.12696</v>
      </c>
      <c r="G115" s="486"/>
      <c r="H115" s="485"/>
      <c r="I115" s="449"/>
    </row>
    <row r="116" spans="1:9" hidden="1">
      <c r="A116" s="131" t="s">
        <v>105</v>
      </c>
      <c r="B116" s="194"/>
      <c r="C116" s="111"/>
      <c r="D116" s="111"/>
      <c r="E116" s="111"/>
      <c r="F116" s="111"/>
      <c r="G116" s="486"/>
      <c r="H116" s="485"/>
      <c r="I116" s="449"/>
    </row>
    <row r="117" spans="1:9" hidden="1">
      <c r="A117" s="110" t="s">
        <v>106</v>
      </c>
      <c r="B117" s="194"/>
      <c r="C117" s="115">
        <v>69.3</v>
      </c>
      <c r="D117" s="111">
        <v>44.3</v>
      </c>
      <c r="E117" s="115">
        <v>0.74199999999999999</v>
      </c>
      <c r="F117" s="111">
        <f>+E117*D117*C117/(1000)</f>
        <v>2.2779325799999999</v>
      </c>
      <c r="G117" s="484">
        <v>3.8E-3</v>
      </c>
      <c r="H117" s="485">
        <v>5.7000000000000002E-3</v>
      </c>
      <c r="I117" s="449"/>
    </row>
    <row r="118" spans="1:9" hidden="1">
      <c r="A118" s="112" t="s">
        <v>107</v>
      </c>
      <c r="B118" s="195"/>
      <c r="C118" s="113">
        <v>71.8</v>
      </c>
      <c r="D118" s="113">
        <v>43.8</v>
      </c>
      <c r="E118" s="116"/>
      <c r="F118" s="113">
        <v>3.149</v>
      </c>
      <c r="G118" s="379"/>
      <c r="H118" s="380"/>
      <c r="I118" s="449"/>
    </row>
    <row r="119" spans="1:9" hidden="1">
      <c r="H119" s="372"/>
      <c r="I119" s="449"/>
    </row>
    <row r="120" spans="1:9">
      <c r="A120" s="132"/>
      <c r="B120" s="133"/>
      <c r="C120" s="133"/>
      <c r="D120" s="133"/>
      <c r="E120" s="133"/>
      <c r="F120" s="134"/>
    </row>
    <row r="121" spans="1:9">
      <c r="A121" s="532" t="s">
        <v>581</v>
      </c>
      <c r="B121" s="135"/>
      <c r="C121" s="135"/>
      <c r="D121" s="135"/>
      <c r="E121" s="135"/>
      <c r="F121" s="136"/>
    </row>
    <row r="122" spans="1:9" hidden="1">
      <c r="A122" s="140" t="s">
        <v>174</v>
      </c>
      <c r="B122" s="141"/>
      <c r="C122" s="141" t="s">
        <v>61</v>
      </c>
      <c r="D122" s="141"/>
      <c r="E122" s="142"/>
      <c r="F122" s="136"/>
    </row>
    <row r="123" spans="1:9" hidden="1">
      <c r="A123" s="145">
        <v>410</v>
      </c>
      <c r="B123" s="143"/>
      <c r="C123" s="148">
        <v>1725</v>
      </c>
      <c r="D123" s="1077" t="s">
        <v>532</v>
      </c>
      <c r="E123" s="1078"/>
      <c r="F123" s="136"/>
    </row>
    <row r="124" spans="1:9" hidden="1">
      <c r="A124" s="145">
        <v>507</v>
      </c>
      <c r="B124" s="143"/>
      <c r="C124" s="148">
        <v>3850</v>
      </c>
      <c r="D124" s="1079"/>
      <c r="E124" s="1080"/>
      <c r="F124" s="136"/>
    </row>
    <row r="125" spans="1:9" hidden="1">
      <c r="A125" s="145">
        <v>614</v>
      </c>
      <c r="B125" s="143"/>
      <c r="C125" s="148">
        <v>7400</v>
      </c>
      <c r="D125" s="1079"/>
      <c r="E125" s="1080"/>
      <c r="F125" s="136"/>
    </row>
    <row r="126" spans="1:9" hidden="1">
      <c r="A126" s="145" t="s">
        <v>187</v>
      </c>
      <c r="B126" s="143"/>
      <c r="C126" s="148">
        <v>1300</v>
      </c>
      <c r="D126" s="1079"/>
      <c r="E126" s="1080"/>
      <c r="F126" s="136"/>
    </row>
    <row r="127" spans="1:9" hidden="1">
      <c r="A127" s="145" t="s">
        <v>191</v>
      </c>
      <c r="B127" s="143"/>
      <c r="C127" s="148">
        <v>2900</v>
      </c>
      <c r="D127" s="1079"/>
      <c r="E127" s="1080"/>
      <c r="F127" s="136"/>
    </row>
    <row r="128" spans="1:9" hidden="1">
      <c r="A128" s="145" t="s">
        <v>189</v>
      </c>
      <c r="B128" s="143"/>
      <c r="C128" s="148">
        <v>3922</v>
      </c>
      <c r="D128" s="1079"/>
      <c r="E128" s="1080"/>
      <c r="F128" s="136"/>
    </row>
    <row r="129" spans="1:14" hidden="1">
      <c r="A129" s="145" t="s">
        <v>190</v>
      </c>
      <c r="B129" s="143"/>
      <c r="C129" s="148">
        <v>1653</v>
      </c>
      <c r="D129" s="1079"/>
      <c r="E129" s="1080"/>
      <c r="F129" s="136"/>
    </row>
    <row r="130" spans="1:14" hidden="1">
      <c r="A130" s="145" t="s">
        <v>188</v>
      </c>
      <c r="B130" s="143"/>
      <c r="C130" s="148">
        <v>1995</v>
      </c>
      <c r="D130" s="1079"/>
      <c r="E130" s="1080"/>
      <c r="F130" s="136"/>
    </row>
    <row r="131" spans="1:14" hidden="1">
      <c r="A131" s="145" t="s">
        <v>218</v>
      </c>
      <c r="B131" s="143"/>
      <c r="C131" s="148">
        <v>1810</v>
      </c>
      <c r="D131" s="1079"/>
      <c r="E131" s="1080"/>
      <c r="F131" s="136"/>
    </row>
    <row r="132" spans="1:14" hidden="1">
      <c r="A132" s="146" t="s">
        <v>194</v>
      </c>
      <c r="B132" s="143"/>
      <c r="C132" s="149">
        <v>9200</v>
      </c>
      <c r="D132" s="1079"/>
      <c r="E132" s="1080"/>
      <c r="F132" s="136"/>
    </row>
    <row r="133" spans="1:14" hidden="1">
      <c r="A133" s="146" t="s">
        <v>193</v>
      </c>
      <c r="B133" s="143"/>
      <c r="C133" s="149">
        <v>6500</v>
      </c>
      <c r="D133" s="1079"/>
      <c r="E133" s="1080"/>
      <c r="F133" s="136"/>
    </row>
    <row r="134" spans="1:14" hidden="1">
      <c r="A134" s="146" t="s">
        <v>195</v>
      </c>
      <c r="B134" s="143"/>
      <c r="C134" s="149">
        <v>7000</v>
      </c>
      <c r="D134" s="1079"/>
      <c r="E134" s="1080"/>
      <c r="F134" s="136"/>
    </row>
    <row r="135" spans="1:14" hidden="1">
      <c r="A135" s="146" t="s">
        <v>212</v>
      </c>
      <c r="B135" s="143"/>
      <c r="C135" s="149">
        <v>8700</v>
      </c>
      <c r="D135" s="1079"/>
      <c r="E135" s="1080"/>
      <c r="F135" s="136"/>
    </row>
    <row r="136" spans="1:14" hidden="1">
      <c r="A136" s="146" t="s">
        <v>213</v>
      </c>
      <c r="B136" s="143"/>
      <c r="C136" s="149">
        <v>7000</v>
      </c>
      <c r="D136" s="1079"/>
      <c r="E136" s="1080"/>
      <c r="F136" s="136"/>
    </row>
    <row r="137" spans="1:14" hidden="1">
      <c r="A137" s="147" t="s">
        <v>214</v>
      </c>
      <c r="B137" s="144"/>
      <c r="C137" s="150">
        <v>7400</v>
      </c>
      <c r="D137" s="1081"/>
      <c r="E137" s="1082"/>
      <c r="F137" s="136"/>
    </row>
    <row r="138" spans="1:14">
      <c r="A138" s="137"/>
      <c r="B138" s="138"/>
      <c r="C138" s="138"/>
      <c r="D138" s="138"/>
      <c r="E138" s="138"/>
      <c r="F138" s="139"/>
    </row>
    <row r="140" spans="1:14" hidden="1">
      <c r="A140" s="533" t="s">
        <v>511</v>
      </c>
      <c r="B140" s="302"/>
      <c r="C140" s="302"/>
      <c r="D140" s="302"/>
      <c r="E140" s="302"/>
      <c r="F140" s="303"/>
    </row>
    <row r="141" spans="1:14" ht="30" hidden="1">
      <c r="A141" s="304"/>
      <c r="B141" s="305" t="s">
        <v>61</v>
      </c>
      <c r="C141" s="305" t="s">
        <v>371</v>
      </c>
      <c r="D141" s="305" t="s">
        <v>372</v>
      </c>
      <c r="E141" s="305" t="s">
        <v>372</v>
      </c>
      <c r="F141" s="306" t="s">
        <v>373</v>
      </c>
      <c r="G141" s="381"/>
      <c r="H141" s="381"/>
      <c r="I141" s="456" t="s">
        <v>374</v>
      </c>
      <c r="J141" s="456"/>
      <c r="K141" s="381"/>
      <c r="L141" s="381"/>
      <c r="M141" s="381"/>
      <c r="N141" s="307"/>
    </row>
    <row r="142" spans="1:14" hidden="1">
      <c r="A142" s="308"/>
      <c r="B142" s="309" t="s">
        <v>181</v>
      </c>
      <c r="C142" s="309"/>
      <c r="D142" s="309" t="s">
        <v>221</v>
      </c>
      <c r="E142" s="309" t="s">
        <v>246</v>
      </c>
      <c r="F142" s="310" t="s">
        <v>375</v>
      </c>
      <c r="G142" s="381"/>
      <c r="H142" s="381"/>
      <c r="I142" s="456" t="s">
        <v>181</v>
      </c>
      <c r="J142" s="456" t="s">
        <v>376</v>
      </c>
      <c r="K142" s="381"/>
      <c r="L142" s="381"/>
      <c r="M142" s="381"/>
      <c r="N142" s="307"/>
    </row>
    <row r="143" spans="1:14" hidden="1">
      <c r="A143" s="308"/>
      <c r="B143" s="309" t="s">
        <v>223</v>
      </c>
      <c r="C143" s="309" t="s">
        <v>224</v>
      </c>
      <c r="D143" s="309" t="s">
        <v>377</v>
      </c>
      <c r="E143" s="309" t="s">
        <v>378</v>
      </c>
      <c r="F143" s="310"/>
      <c r="G143" s="381"/>
      <c r="H143" s="381"/>
      <c r="I143" s="456"/>
      <c r="J143" s="456"/>
      <c r="K143" s="381"/>
      <c r="L143" s="381"/>
      <c r="M143" s="381"/>
      <c r="N143" s="307"/>
    </row>
    <row r="144" spans="1:14" ht="38.25" hidden="1">
      <c r="A144" s="311" t="s">
        <v>307</v>
      </c>
      <c r="B144" s="312">
        <v>74.099999999999994</v>
      </c>
      <c r="C144" s="312">
        <v>43</v>
      </c>
      <c r="D144" s="312">
        <f>+C144*B144/1000</f>
        <v>3.1862999999999997</v>
      </c>
      <c r="E144" s="312">
        <f>+D144*F144/1000</f>
        <v>3.0588479999999999E-3</v>
      </c>
      <c r="F144" s="313">
        <v>0.96</v>
      </c>
      <c r="I144" s="457">
        <f>+C144</f>
        <v>43</v>
      </c>
      <c r="J144" s="125">
        <f>1000000/F144</f>
        <v>1041666.6666666667</v>
      </c>
    </row>
    <row r="145" spans="1:14" ht="25.5" hidden="1">
      <c r="A145" s="311" t="s">
        <v>310</v>
      </c>
      <c r="B145" s="312">
        <v>77.400000000000006</v>
      </c>
      <c r="C145" s="312">
        <v>40.4</v>
      </c>
      <c r="D145" s="312">
        <f t="shared" ref="D145:D156" si="1">+C145*B145/1000</f>
        <v>3.12696</v>
      </c>
      <c r="E145" s="312">
        <f t="shared" ref="E145:E154" si="2">+D145*F145/1000</f>
        <v>2.9706120000000001E-3</v>
      </c>
      <c r="F145" s="313">
        <v>0.95</v>
      </c>
      <c r="I145" s="457">
        <f t="shared" ref="I145:I156" si="3">+C145</f>
        <v>40.4</v>
      </c>
      <c r="J145" s="125">
        <f t="shared" ref="J145:J156" si="4">1000000/F145</f>
        <v>1052631.5789473685</v>
      </c>
    </row>
    <row r="146" spans="1:14" hidden="1">
      <c r="A146" s="311" t="s">
        <v>312</v>
      </c>
      <c r="B146" s="312">
        <v>71.900000000000006</v>
      </c>
      <c r="C146" s="312">
        <v>43.8</v>
      </c>
      <c r="D146" s="312">
        <f t="shared" si="1"/>
        <v>3.1492200000000001</v>
      </c>
      <c r="E146" s="312">
        <f t="shared" si="2"/>
        <v>2.5823603999999998E-3</v>
      </c>
      <c r="F146" s="313">
        <v>0.82</v>
      </c>
      <c r="I146" s="457">
        <f t="shared" si="3"/>
        <v>43.8</v>
      </c>
      <c r="J146" s="125">
        <f t="shared" si="4"/>
        <v>1219512.1951219514</v>
      </c>
    </row>
    <row r="147" spans="1:14" hidden="1">
      <c r="A147" s="311" t="s">
        <v>314</v>
      </c>
      <c r="B147" s="312">
        <v>63.1</v>
      </c>
      <c r="C147" s="312">
        <v>47.3</v>
      </c>
      <c r="D147" s="312">
        <f t="shared" si="1"/>
        <v>2.9846300000000001</v>
      </c>
      <c r="E147" s="312"/>
      <c r="F147" s="313"/>
      <c r="I147" s="457">
        <f t="shared" si="3"/>
        <v>47.3</v>
      </c>
      <c r="J147" s="125" t="e">
        <f t="shared" si="4"/>
        <v>#DIV/0!</v>
      </c>
    </row>
    <row r="148" spans="1:14" hidden="1">
      <c r="A148" s="311" t="s">
        <v>316</v>
      </c>
      <c r="B148" s="312">
        <v>70.7</v>
      </c>
      <c r="C148" s="312">
        <v>43.75</v>
      </c>
      <c r="D148" s="312">
        <f t="shared" si="1"/>
        <v>3.0931250000000001</v>
      </c>
      <c r="E148" s="312">
        <f t="shared" si="2"/>
        <v>2.5363625000000001E-3</v>
      </c>
      <c r="F148" s="313">
        <v>0.82</v>
      </c>
      <c r="I148" s="457">
        <f t="shared" si="3"/>
        <v>43.75</v>
      </c>
      <c r="J148" s="125">
        <f t="shared" si="4"/>
        <v>1219512.1951219514</v>
      </c>
    </row>
    <row r="149" spans="1:14" hidden="1">
      <c r="A149" s="311" t="s">
        <v>318</v>
      </c>
      <c r="B149" s="312">
        <v>62.9</v>
      </c>
      <c r="C149" s="312">
        <v>47.72</v>
      </c>
      <c r="D149" s="312">
        <f t="shared" si="1"/>
        <v>3.0015879999999999</v>
      </c>
      <c r="E149" s="312">
        <f t="shared" si="2"/>
        <v>1.4827844719999999E-3</v>
      </c>
      <c r="F149" s="313">
        <v>0.49399999999999999</v>
      </c>
      <c r="I149" s="457">
        <f t="shared" si="3"/>
        <v>47.72</v>
      </c>
      <c r="J149" s="125">
        <f t="shared" si="4"/>
        <v>2024291.4979757085</v>
      </c>
    </row>
    <row r="150" spans="1:14" hidden="1">
      <c r="A150" s="311" t="s">
        <v>320</v>
      </c>
      <c r="B150" s="312">
        <v>61.6</v>
      </c>
      <c r="C150" s="312">
        <v>46.4</v>
      </c>
      <c r="D150" s="312">
        <f t="shared" si="1"/>
        <v>2.8582399999999999</v>
      </c>
      <c r="E150" s="312">
        <f t="shared" si="2"/>
        <v>1.6291967999999999E-3</v>
      </c>
      <c r="F150" s="313">
        <v>0.56999999999999995</v>
      </c>
      <c r="I150" s="457">
        <f t="shared" si="3"/>
        <v>46.4</v>
      </c>
      <c r="J150" s="125">
        <f t="shared" si="4"/>
        <v>1754385.9649122809</v>
      </c>
    </row>
    <row r="151" spans="1:14" hidden="1">
      <c r="A151" s="311" t="s">
        <v>322</v>
      </c>
      <c r="B151" s="312">
        <v>64.900000000000006</v>
      </c>
      <c r="C151" s="312">
        <v>46.62</v>
      </c>
      <c r="D151" s="312">
        <f t="shared" si="1"/>
        <v>3.0256379999999998</v>
      </c>
      <c r="E151" s="312"/>
      <c r="F151" s="313"/>
      <c r="I151" s="457">
        <f t="shared" si="3"/>
        <v>46.62</v>
      </c>
      <c r="J151" s="125" t="e">
        <f t="shared" si="4"/>
        <v>#DIV/0!</v>
      </c>
    </row>
    <row r="152" spans="1:14" hidden="1">
      <c r="A152" s="311" t="s">
        <v>324</v>
      </c>
      <c r="B152" s="312">
        <v>64.8</v>
      </c>
      <c r="C152" s="312">
        <v>46.83</v>
      </c>
      <c r="D152" s="312">
        <f t="shared" si="1"/>
        <v>3.0345839999999997</v>
      </c>
      <c r="E152" s="312">
        <f t="shared" si="2"/>
        <v>1.7721970559999999E-3</v>
      </c>
      <c r="F152" s="313">
        <v>0.58399999999999996</v>
      </c>
      <c r="I152" s="457">
        <f t="shared" si="3"/>
        <v>46.83</v>
      </c>
      <c r="J152" s="125">
        <f t="shared" si="4"/>
        <v>1712328.7671232878</v>
      </c>
    </row>
    <row r="153" spans="1:14" hidden="1">
      <c r="A153" s="311" t="s">
        <v>326</v>
      </c>
      <c r="B153" s="312">
        <v>57.6</v>
      </c>
      <c r="C153" s="312">
        <v>49.5</v>
      </c>
      <c r="D153" s="312">
        <f t="shared" si="1"/>
        <v>2.8512000000000004</v>
      </c>
      <c r="E153" s="312"/>
      <c r="F153" s="313"/>
      <c r="I153" s="457">
        <f t="shared" si="3"/>
        <v>49.5</v>
      </c>
      <c r="J153" s="125" t="e">
        <f t="shared" si="4"/>
        <v>#DIV/0!</v>
      </c>
    </row>
    <row r="154" spans="1:14" hidden="1">
      <c r="A154" s="311" t="s">
        <v>328</v>
      </c>
      <c r="B154" s="312">
        <v>73.3</v>
      </c>
      <c r="C154" s="312">
        <v>42.3</v>
      </c>
      <c r="D154" s="312">
        <f t="shared" si="1"/>
        <v>3.1005899999999995</v>
      </c>
      <c r="E154" s="312">
        <f t="shared" si="2"/>
        <v>2.4804719999999996E-3</v>
      </c>
      <c r="F154" s="313">
        <v>0.8</v>
      </c>
      <c r="I154" s="457">
        <f t="shared" si="3"/>
        <v>42.3</v>
      </c>
      <c r="J154" s="125">
        <f t="shared" si="4"/>
        <v>1250000</v>
      </c>
    </row>
    <row r="155" spans="1:14" hidden="1">
      <c r="A155" s="314" t="s">
        <v>330</v>
      </c>
      <c r="B155" s="315">
        <v>73.3</v>
      </c>
      <c r="C155" s="315">
        <v>44.5</v>
      </c>
      <c r="D155" s="315">
        <f t="shared" si="1"/>
        <v>3.2618499999999999</v>
      </c>
      <c r="E155" s="315"/>
      <c r="F155" s="316"/>
      <c r="I155" s="457">
        <f t="shared" si="3"/>
        <v>44.5</v>
      </c>
      <c r="J155" s="125" t="e">
        <f t="shared" si="4"/>
        <v>#DIV/0!</v>
      </c>
    </row>
    <row r="156" spans="1:14" hidden="1">
      <c r="A156" s="317" t="s">
        <v>332</v>
      </c>
      <c r="B156" s="318">
        <v>97.5</v>
      </c>
      <c r="C156" s="318">
        <v>32.5</v>
      </c>
      <c r="D156" s="318">
        <f t="shared" si="1"/>
        <v>3.1687500000000002</v>
      </c>
      <c r="E156" s="318"/>
      <c r="F156" s="319"/>
      <c r="I156" s="457">
        <f t="shared" si="3"/>
        <v>32.5</v>
      </c>
      <c r="J156" s="125" t="e">
        <f t="shared" si="4"/>
        <v>#DIV/0!</v>
      </c>
    </row>
    <row r="157" spans="1:14" hidden="1">
      <c r="A157" s="320"/>
      <c r="B157" s="321"/>
      <c r="C157" s="322"/>
      <c r="D157" s="322"/>
      <c r="E157" s="322"/>
      <c r="F157" s="322"/>
      <c r="G157" s="382"/>
      <c r="H157" s="382"/>
      <c r="I157" s="458"/>
      <c r="J157" s="458"/>
      <c r="K157" s="383"/>
      <c r="L157" s="372"/>
      <c r="M157" s="372"/>
      <c r="N157" s="100"/>
    </row>
    <row r="158" spans="1:14" hidden="1">
      <c r="A158" s="324"/>
      <c r="B158" s="321"/>
      <c r="C158" s="322"/>
      <c r="D158" s="322"/>
      <c r="E158" s="322"/>
      <c r="F158" s="322"/>
      <c r="G158" s="382"/>
      <c r="H158" s="382"/>
      <c r="I158" s="458"/>
      <c r="J158" s="458"/>
      <c r="K158" s="383"/>
      <c r="L158" s="372"/>
      <c r="M158" s="372"/>
      <c r="N158" s="100"/>
    </row>
    <row r="159" spans="1:14" hidden="1">
      <c r="A159" s="325"/>
      <c r="B159" s="326"/>
      <c r="D159" s="323"/>
      <c r="E159" s="323"/>
      <c r="F159" s="327"/>
      <c r="G159" s="383"/>
      <c r="H159" s="383"/>
      <c r="I159" s="458"/>
      <c r="J159" s="458"/>
      <c r="K159" s="383"/>
      <c r="L159" s="372"/>
      <c r="M159" s="372"/>
      <c r="N159" s="100"/>
    </row>
    <row r="160" spans="1:14" hidden="1">
      <c r="A160" s="1069" t="s">
        <v>512</v>
      </c>
      <c r="B160" s="1070"/>
      <c r="C160" s="1070"/>
      <c r="D160" s="1071"/>
    </row>
    <row r="161" spans="1:4" ht="30" hidden="1">
      <c r="A161" s="328"/>
      <c r="B161" s="305" t="s">
        <v>61</v>
      </c>
      <c r="C161" s="305" t="s">
        <v>371</v>
      </c>
      <c r="D161" s="329" t="s">
        <v>372</v>
      </c>
    </row>
    <row r="162" spans="1:4" hidden="1">
      <c r="A162" s="328"/>
      <c r="B162" s="309" t="s">
        <v>181</v>
      </c>
      <c r="C162" s="309"/>
      <c r="D162" s="330" t="s">
        <v>221</v>
      </c>
    </row>
    <row r="163" spans="1:4" hidden="1">
      <c r="A163" s="328"/>
      <c r="B163" s="309" t="s">
        <v>223</v>
      </c>
      <c r="C163" s="331" t="s">
        <v>224</v>
      </c>
      <c r="D163" s="332" t="s">
        <v>377</v>
      </c>
    </row>
    <row r="164" spans="1:4" hidden="1">
      <c r="A164" s="333" t="s">
        <v>379</v>
      </c>
      <c r="B164" s="334">
        <v>56.1</v>
      </c>
      <c r="C164" s="335">
        <v>48</v>
      </c>
      <c r="D164" s="336">
        <f>+C164*B164/1000</f>
        <v>2.6928000000000001</v>
      </c>
    </row>
    <row r="165" spans="1:4" hidden="1">
      <c r="A165" s="337" t="s">
        <v>335</v>
      </c>
      <c r="B165" s="338">
        <v>54.6</v>
      </c>
      <c r="C165" s="339">
        <v>50.4</v>
      </c>
      <c r="D165" s="340">
        <f>+C165*B165/1000</f>
        <v>2.7518400000000001</v>
      </c>
    </row>
    <row r="166" spans="1:4" hidden="1">
      <c r="A166" s="341" t="s">
        <v>337</v>
      </c>
      <c r="B166" s="342">
        <v>54.6</v>
      </c>
      <c r="C166" s="342">
        <v>50.4</v>
      </c>
      <c r="D166" s="313">
        <f>+C166*B166/1000</f>
        <v>2.7518400000000001</v>
      </c>
    </row>
    <row r="167" spans="1:4" hidden="1">
      <c r="A167" s="341" t="s">
        <v>380</v>
      </c>
      <c r="B167" s="342">
        <v>54.6</v>
      </c>
      <c r="C167" s="342">
        <v>50.4</v>
      </c>
      <c r="D167" s="313">
        <f>+C167*B167/1000</f>
        <v>2.7518400000000001</v>
      </c>
    </row>
    <row r="168" spans="1:4" hidden="1">
      <c r="A168" s="317" t="s">
        <v>341</v>
      </c>
      <c r="B168" s="343">
        <v>57.6</v>
      </c>
      <c r="C168" s="344"/>
      <c r="D168" s="345"/>
    </row>
    <row r="169" spans="1:4" hidden="1">
      <c r="A169" s="346"/>
      <c r="B169" s="347"/>
      <c r="C169" s="348"/>
      <c r="D169" s="349"/>
    </row>
    <row r="170" spans="1:4" hidden="1">
      <c r="A170" s="1072" t="s">
        <v>513</v>
      </c>
      <c r="B170" s="1073"/>
      <c r="C170" s="347"/>
      <c r="D170" s="350"/>
    </row>
    <row r="171" spans="1:4" ht="30" hidden="1">
      <c r="A171" s="328"/>
      <c r="B171" s="305" t="s">
        <v>61</v>
      </c>
      <c r="C171" s="305" t="s">
        <v>371</v>
      </c>
      <c r="D171" s="329" t="s">
        <v>372</v>
      </c>
    </row>
    <row r="172" spans="1:4" hidden="1">
      <c r="A172" s="328"/>
      <c r="B172" s="309" t="s">
        <v>181</v>
      </c>
      <c r="C172" s="309"/>
      <c r="D172" s="330" t="s">
        <v>221</v>
      </c>
    </row>
    <row r="173" spans="1:4" hidden="1">
      <c r="A173" s="328"/>
      <c r="B173" s="309" t="s">
        <v>223</v>
      </c>
      <c r="C173" s="309" t="s">
        <v>224</v>
      </c>
      <c r="D173" s="330" t="s">
        <v>377</v>
      </c>
    </row>
    <row r="174" spans="1:4" hidden="1">
      <c r="A174" s="311" t="s">
        <v>342</v>
      </c>
      <c r="B174" s="351">
        <v>94.6</v>
      </c>
      <c r="C174" s="351">
        <v>25.8</v>
      </c>
      <c r="D174" s="313">
        <f>+C174*B174/1000</f>
        <v>2.44068</v>
      </c>
    </row>
    <row r="175" spans="1:4" hidden="1">
      <c r="A175" s="311" t="s">
        <v>343</v>
      </c>
      <c r="B175" s="351">
        <v>98.3</v>
      </c>
      <c r="C175" s="351">
        <v>26.7</v>
      </c>
      <c r="D175" s="313">
        <f>+C175*B175/1000</f>
        <v>2.6246099999999997</v>
      </c>
    </row>
    <row r="176" spans="1:4" hidden="1">
      <c r="A176" s="311" t="s">
        <v>344</v>
      </c>
      <c r="B176" s="351">
        <v>96.1</v>
      </c>
      <c r="C176" s="351">
        <v>18.899999999999999</v>
      </c>
      <c r="D176" s="313">
        <f>+C176*B176/1000</f>
        <v>1.8162899999999997</v>
      </c>
    </row>
    <row r="177" spans="1:8" hidden="1">
      <c r="A177" s="317" t="s">
        <v>345</v>
      </c>
      <c r="B177" s="343">
        <v>101.1</v>
      </c>
      <c r="C177" s="343">
        <v>11.9</v>
      </c>
      <c r="D177" s="319">
        <f>+C177*B177/1000</f>
        <v>1.20309</v>
      </c>
    </row>
    <row r="178" spans="1:8" hidden="1">
      <c r="A178" s="352"/>
      <c r="B178" s="353"/>
      <c r="C178" s="353"/>
      <c r="D178" s="323"/>
    </row>
    <row r="179" spans="1:8" hidden="1">
      <c r="A179" s="1074" t="s">
        <v>514</v>
      </c>
      <c r="B179" s="1074"/>
      <c r="C179" s="348"/>
      <c r="D179" s="348"/>
      <c r="E179" s="348"/>
      <c r="F179" s="348"/>
      <c r="G179" s="384"/>
      <c r="H179" s="385"/>
    </row>
    <row r="180" spans="1:8" hidden="1">
      <c r="A180" s="328"/>
      <c r="B180" s="354"/>
      <c r="C180" s="347"/>
      <c r="D180" s="347"/>
      <c r="E180" s="347"/>
      <c r="F180" s="347"/>
      <c r="G180" s="386"/>
      <c r="H180" s="387"/>
    </row>
    <row r="181" spans="1:8" ht="26.25" hidden="1">
      <c r="A181" s="355"/>
      <c r="B181" s="356" t="s">
        <v>381</v>
      </c>
      <c r="C181" s="355" t="s">
        <v>382</v>
      </c>
      <c r="D181" s="348" t="s">
        <v>383</v>
      </c>
      <c r="E181" s="348"/>
      <c r="F181" s="348"/>
      <c r="G181" s="385"/>
      <c r="H181" s="387"/>
    </row>
    <row r="182" spans="1:8" hidden="1">
      <c r="A182" s="357" t="s">
        <v>384</v>
      </c>
      <c r="B182" s="358">
        <v>30.2</v>
      </c>
      <c r="C182" s="359">
        <f>+B182*D182</f>
        <v>2567</v>
      </c>
      <c r="D182" s="358">
        <v>85</v>
      </c>
      <c r="E182" s="360"/>
      <c r="F182" s="358"/>
      <c r="G182" s="388"/>
      <c r="H182" s="387"/>
    </row>
    <row r="183" spans="1:8" hidden="1">
      <c r="A183" s="361" t="s">
        <v>385</v>
      </c>
      <c r="B183" s="362">
        <v>26.4</v>
      </c>
      <c r="C183" s="359">
        <f>+B183*D182</f>
        <v>2244</v>
      </c>
      <c r="D183" s="362"/>
      <c r="E183" s="363"/>
      <c r="F183" s="362"/>
      <c r="G183" s="389"/>
      <c r="H183" s="387"/>
    </row>
    <row r="184" spans="1:8" hidden="1">
      <c r="A184" s="364" t="s">
        <v>386</v>
      </c>
      <c r="B184" s="362"/>
      <c r="C184" s="365" t="s">
        <v>387</v>
      </c>
      <c r="D184" s="362"/>
      <c r="E184" s="362"/>
      <c r="F184" s="362"/>
      <c r="G184" s="390"/>
      <c r="H184" s="391"/>
    </row>
    <row r="185" spans="1:8" hidden="1"/>
  </sheetData>
  <sheetProtection algorithmName="SHA-512" hashValue="NhvexJbgQ3JB8vJltnvYyFPG3Q0q2UnzgRpWLqjWcN7MZTXgdIKWrOMQWnkde+5NaZE5y6qbZfxLJVTGsg2VZA==" saltValue="7SwnAj3i/jkxiP4KZTVaYg==" spinCount="100000" sheet="1" objects="1" scenarios="1" selectLockedCells="1"/>
  <mergeCells count="10">
    <mergeCell ref="A1:S1"/>
    <mergeCell ref="A2:S4"/>
    <mergeCell ref="A160:D160"/>
    <mergeCell ref="A170:B170"/>
    <mergeCell ref="A179:B179"/>
    <mergeCell ref="C40:E40"/>
    <mergeCell ref="F40:I40"/>
    <mergeCell ref="D123:E137"/>
    <mergeCell ref="I67:I69"/>
    <mergeCell ref="A50:B50"/>
  </mergeCells>
  <phoneticPr fontId="34" type="noConversion"/>
  <hyperlinks>
    <hyperlink ref="D123" r:id="rId1" display="http://www.ior.org.uk/app/images/downloads/2014%20FGAS%20Regulation%20&amp;%20GWP%20Values%2030.5.14.pdf"/>
    <hyperlink ref="D123:E137" r:id="rId2" display="מקור מידע למקדמי הפליטה בלינק הבא (לחץ)"/>
  </hyperlinks>
  <pageMargins left="0.70866141732283472" right="0.70866141732283472" top="0.74803149606299213" bottom="0.74803149606299213" header="0.31496062992125984" footer="0.31496062992125984"/>
  <pageSetup paperSize="9" scale="55" orientation="landscape" r:id="rId3"/>
  <headerFooter>
    <oddFooter>Page &amp;P</oddFooter>
  </headerFooter>
  <ignoredErrors>
    <ignoredError sqref="J147 J151 J153 J155:J156" evalError="1"/>
  </ignoredErrors>
  <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I18"/>
  <sheetViews>
    <sheetView rightToLeft="1" workbookViewId="0">
      <selection activeCell="E9" sqref="E9:K9"/>
    </sheetView>
  </sheetViews>
  <sheetFormatPr defaultRowHeight="15"/>
  <cols>
    <col min="2" max="2" width="1.85546875" customWidth="1"/>
    <col min="3" max="3" width="12.5703125" customWidth="1"/>
    <col min="4" max="4" width="13.28515625" customWidth="1"/>
    <col min="5" max="5" width="11.42578125" customWidth="1"/>
  </cols>
  <sheetData>
    <row r="1" spans="2:35">
      <c r="B1" s="1097" t="s">
        <v>587</v>
      </c>
      <c r="C1" s="1097"/>
      <c r="D1" s="1097"/>
      <c r="E1" s="1097"/>
      <c r="F1" s="1097"/>
      <c r="G1" s="1097"/>
      <c r="H1" s="1097"/>
      <c r="I1" s="1097"/>
      <c r="J1" s="1097"/>
      <c r="K1" s="1097"/>
    </row>
    <row r="2" spans="2:35" ht="39" customHeight="1">
      <c r="B2" s="1097"/>
      <c r="C2" s="1097"/>
      <c r="D2" s="1097"/>
      <c r="E2" s="1097"/>
      <c r="F2" s="1097"/>
      <c r="G2" s="1097"/>
      <c r="H2" s="1097"/>
      <c r="I2" s="1097"/>
      <c r="J2" s="1097"/>
      <c r="K2" s="1097"/>
    </row>
    <row r="4" spans="2:35" ht="15.75">
      <c r="C4" s="549" t="s">
        <v>536</v>
      </c>
      <c r="D4" s="550" t="s">
        <v>262</v>
      </c>
      <c r="E4" s="1100" t="s">
        <v>537</v>
      </c>
      <c r="F4" s="1100"/>
      <c r="G4" s="1100"/>
      <c r="H4" s="1100"/>
      <c r="I4" s="1100"/>
      <c r="J4" s="1100"/>
      <c r="K4" s="1101"/>
    </row>
    <row r="5" spans="2:35" ht="32.25" customHeight="1">
      <c r="C5" s="551"/>
      <c r="D5" s="554" t="s">
        <v>538</v>
      </c>
      <c r="E5" s="1092" t="s">
        <v>591</v>
      </c>
      <c r="F5" s="1092"/>
      <c r="G5" s="1092"/>
      <c r="H5" s="1092"/>
      <c r="I5" s="1092"/>
      <c r="J5" s="1092"/>
      <c r="K5" s="1102"/>
    </row>
    <row r="6" spans="2:35" ht="15.75">
      <c r="C6" s="551"/>
      <c r="D6" s="554" t="s">
        <v>539</v>
      </c>
      <c r="E6" s="1092" t="s">
        <v>588</v>
      </c>
      <c r="F6" s="1092"/>
      <c r="G6" s="1092"/>
      <c r="H6" s="1092"/>
      <c r="I6" s="1092"/>
      <c r="J6" s="1092"/>
      <c r="K6" s="1102"/>
    </row>
    <row r="7" spans="2:35" ht="15.75">
      <c r="C7" s="552"/>
      <c r="D7" s="555" t="s">
        <v>264</v>
      </c>
      <c r="E7" s="1087" t="s">
        <v>541</v>
      </c>
      <c r="F7" s="1087"/>
      <c r="G7" s="1087"/>
      <c r="H7" s="1087"/>
      <c r="I7" s="1087"/>
      <c r="J7" s="1087"/>
      <c r="K7" s="1088"/>
    </row>
    <row r="8" spans="2:35" ht="31.5">
      <c r="C8" s="552">
        <v>1</v>
      </c>
      <c r="D8" s="556" t="s">
        <v>279</v>
      </c>
      <c r="E8" s="1087" t="s">
        <v>603</v>
      </c>
      <c r="F8" s="1087"/>
      <c r="G8" s="1087"/>
      <c r="H8" s="1087"/>
      <c r="I8" s="1087"/>
      <c r="J8" s="1087"/>
      <c r="K8" s="1088"/>
    </row>
    <row r="9" spans="2:35" ht="31.5">
      <c r="C9" s="552">
        <v>2</v>
      </c>
      <c r="D9" s="555" t="s">
        <v>280</v>
      </c>
      <c r="E9" s="1087" t="s">
        <v>596</v>
      </c>
      <c r="F9" s="1087"/>
      <c r="G9" s="1087"/>
      <c r="H9" s="1087"/>
      <c r="I9" s="1087"/>
      <c r="J9" s="1087"/>
      <c r="K9" s="1088"/>
    </row>
    <row r="10" spans="2:35" ht="15.75" customHeight="1">
      <c r="C10" s="1098">
        <v>3</v>
      </c>
      <c r="D10" s="1091" t="s">
        <v>281</v>
      </c>
      <c r="E10" s="1093" t="s">
        <v>592</v>
      </c>
      <c r="F10" s="1093"/>
      <c r="G10" s="1093"/>
      <c r="H10" s="1093"/>
      <c r="I10" s="1093"/>
      <c r="J10" s="1093"/>
      <c r="K10" s="1094"/>
    </row>
    <row r="11" spans="2:35" ht="15.75" customHeight="1">
      <c r="C11" s="1099"/>
      <c r="D11" s="1092"/>
      <c r="E11" s="1095"/>
      <c r="F11" s="1095"/>
      <c r="G11" s="1095"/>
      <c r="H11" s="1095"/>
      <c r="I11" s="1095"/>
      <c r="J11" s="1095"/>
      <c r="K11" s="1096"/>
    </row>
    <row r="12" spans="2:35" ht="63">
      <c r="C12" s="553">
        <v>4</v>
      </c>
      <c r="D12" s="555" t="s">
        <v>182</v>
      </c>
      <c r="E12" s="1089" t="s">
        <v>589</v>
      </c>
      <c r="F12" s="1089"/>
      <c r="G12" s="1089"/>
      <c r="H12" s="1089"/>
      <c r="I12" s="1089"/>
      <c r="J12" s="1089"/>
      <c r="K12" s="1090"/>
      <c r="AI12" t="s">
        <v>540</v>
      </c>
    </row>
    <row r="13" spans="2:35" ht="47.25">
      <c r="C13" s="552">
        <v>5</v>
      </c>
      <c r="D13" s="555" t="s">
        <v>475</v>
      </c>
      <c r="E13" s="1089" t="s">
        <v>589</v>
      </c>
      <c r="F13" s="1089"/>
      <c r="G13" s="1089"/>
      <c r="H13" s="1089"/>
      <c r="I13" s="1089"/>
      <c r="J13" s="1089"/>
      <c r="K13" s="1090"/>
      <c r="AI13">
        <v>2012</v>
      </c>
    </row>
    <row r="14" spans="2:35" ht="31.5">
      <c r="C14" s="552">
        <v>6</v>
      </c>
      <c r="D14" s="555" t="s">
        <v>465</v>
      </c>
      <c r="E14" s="1087" t="s">
        <v>589</v>
      </c>
      <c r="F14" s="1087"/>
      <c r="G14" s="1087"/>
      <c r="H14" s="1087"/>
      <c r="I14" s="1087"/>
      <c r="J14" s="1087"/>
      <c r="K14" s="1088"/>
      <c r="AI14">
        <v>2011</v>
      </c>
    </row>
    <row r="15" spans="2:35" ht="36.75" customHeight="1">
      <c r="C15" s="553">
        <v>7</v>
      </c>
      <c r="D15" s="557" t="s">
        <v>267</v>
      </c>
      <c r="E15" s="1087" t="s">
        <v>606</v>
      </c>
      <c r="F15" s="1087"/>
      <c r="G15" s="1087"/>
      <c r="H15" s="1087"/>
      <c r="I15" s="1087"/>
      <c r="J15" s="1087"/>
      <c r="K15" s="1088"/>
      <c r="AI15">
        <v>2010</v>
      </c>
    </row>
    <row r="16" spans="2:35" ht="15.75">
      <c r="C16" s="553"/>
      <c r="D16" s="557" t="s">
        <v>268</v>
      </c>
      <c r="E16" s="1087" t="s">
        <v>605</v>
      </c>
      <c r="F16" s="1087"/>
      <c r="G16" s="1087"/>
      <c r="H16" s="1087"/>
      <c r="I16" s="1087"/>
      <c r="J16" s="1087"/>
      <c r="K16" s="1088"/>
    </row>
    <row r="17" spans="3:11" ht="25.5" customHeight="1">
      <c r="C17" s="552">
        <v>8</v>
      </c>
      <c r="D17" s="628" t="s">
        <v>210</v>
      </c>
      <c r="E17" s="1087" t="s">
        <v>577</v>
      </c>
      <c r="F17" s="1087"/>
      <c r="G17" s="1087"/>
      <c r="H17" s="1087"/>
      <c r="I17" s="1087"/>
      <c r="J17" s="1087"/>
      <c r="K17" s="1088"/>
    </row>
    <row r="18" spans="3:11" ht="37.5" customHeight="1">
      <c r="C18" s="552">
        <v>9</v>
      </c>
      <c r="D18" s="555" t="s">
        <v>270</v>
      </c>
      <c r="E18" s="1087" t="s">
        <v>604</v>
      </c>
      <c r="F18" s="1087"/>
      <c r="G18" s="1087"/>
      <c r="H18" s="1087"/>
      <c r="I18" s="1087"/>
      <c r="J18" s="1087"/>
      <c r="K18" s="1088"/>
    </row>
  </sheetData>
  <sheetProtection algorithmName="SHA-512" hashValue="mNtHalwLqxg3MjZa7ffCXM+OHG8l9JAkWjFGZsyUCP1M49Y3z3ZInurdt+YtrStUlypfcNGRelGYXtqb2LilYg==" saltValue="h4Kr7dG4NrtKy8x1rROwzQ==" spinCount="100000" sheet="1" objects="1" scenarios="1"/>
  <mergeCells count="17">
    <mergeCell ref="E8:K8"/>
    <mergeCell ref="D10:D11"/>
    <mergeCell ref="E12:K12"/>
    <mergeCell ref="E10:K11"/>
    <mergeCell ref="B1:K2"/>
    <mergeCell ref="E9:K9"/>
    <mergeCell ref="C10:C11"/>
    <mergeCell ref="E4:K4"/>
    <mergeCell ref="E5:K5"/>
    <mergeCell ref="E6:K6"/>
    <mergeCell ref="E7:K7"/>
    <mergeCell ref="E18:K18"/>
    <mergeCell ref="E17:K17"/>
    <mergeCell ref="E16:K16"/>
    <mergeCell ref="E13:K13"/>
    <mergeCell ref="E14:K14"/>
    <mergeCell ref="E15:K1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X28"/>
  <sheetViews>
    <sheetView rightToLeft="1" tabSelected="1" zoomScaleNormal="100" workbookViewId="0">
      <selection activeCell="P15" sqref="P15:R15"/>
    </sheetView>
  </sheetViews>
  <sheetFormatPr defaultRowHeight="15"/>
  <cols>
    <col min="1" max="1" width="1.42578125" customWidth="1"/>
    <col min="10" max="10" width="3.140625" customWidth="1"/>
  </cols>
  <sheetData>
    <row r="1" spans="2:24" ht="31.5">
      <c r="B1" s="731" t="s">
        <v>469</v>
      </c>
      <c r="C1" s="731"/>
      <c r="D1" s="731"/>
      <c r="E1" s="731"/>
      <c r="F1" s="731"/>
      <c r="G1" s="731"/>
      <c r="H1" s="731"/>
      <c r="I1" s="731"/>
      <c r="J1" s="731"/>
      <c r="K1" s="731"/>
      <c r="L1" s="731"/>
      <c r="M1" s="731"/>
      <c r="N1" s="731"/>
      <c r="O1" s="731"/>
      <c r="P1" s="731"/>
      <c r="Q1" s="731"/>
      <c r="R1" s="731"/>
      <c r="S1" s="731"/>
      <c r="T1" s="731"/>
    </row>
    <row r="2" spans="2:24" ht="31.5">
      <c r="B2" s="731"/>
      <c r="C2" s="731"/>
      <c r="D2" s="731"/>
      <c r="E2" s="731"/>
      <c r="F2" s="731"/>
      <c r="G2" s="731"/>
      <c r="H2" s="731"/>
      <c r="I2" s="731"/>
      <c r="J2" s="731"/>
      <c r="K2" s="731"/>
      <c r="L2" s="731"/>
      <c r="M2" s="731"/>
      <c r="N2" s="731"/>
      <c r="O2" s="731"/>
      <c r="P2" s="731"/>
      <c r="Q2" s="731"/>
      <c r="R2" s="731"/>
      <c r="S2" s="731"/>
      <c r="T2" s="731"/>
    </row>
    <row r="3" spans="2:24">
      <c r="B3" s="732"/>
      <c r="C3" s="732"/>
      <c r="D3" s="732"/>
      <c r="E3" s="732"/>
      <c r="F3" s="732"/>
      <c r="G3" s="732"/>
      <c r="H3" s="732"/>
      <c r="I3" s="732"/>
      <c r="J3" s="732"/>
      <c r="K3" s="732"/>
      <c r="L3" s="732"/>
      <c r="M3" s="732"/>
      <c r="N3" s="732"/>
      <c r="O3" s="732"/>
      <c r="P3" s="732"/>
      <c r="Q3" s="732"/>
      <c r="R3" s="732"/>
      <c r="S3" s="732"/>
      <c r="T3" s="732"/>
    </row>
    <row r="4" spans="2:24" ht="18.75">
      <c r="B4" s="727" t="str">
        <f>+'דף הסבר'!B4:S4</f>
        <v>גרסה 5.0 יוני 2018</v>
      </c>
      <c r="C4" s="727"/>
      <c r="D4" s="727"/>
      <c r="E4" s="727"/>
      <c r="F4" s="727"/>
      <c r="G4" s="727"/>
      <c r="H4" s="727"/>
      <c r="I4" s="727"/>
      <c r="J4" s="727"/>
      <c r="K4" s="727"/>
      <c r="L4" s="727"/>
      <c r="M4" s="727"/>
      <c r="N4" s="727"/>
      <c r="O4" s="727"/>
      <c r="P4" s="727"/>
      <c r="Q4" s="727"/>
      <c r="R4" s="727"/>
      <c r="S4" s="727"/>
      <c r="T4" s="727"/>
    </row>
    <row r="5" spans="2:24" ht="18.75">
      <c r="B5" s="727" t="s">
        <v>0</v>
      </c>
      <c r="C5" s="727"/>
      <c r="D5" s="727"/>
      <c r="E5" s="727"/>
      <c r="F5" s="727"/>
      <c r="G5" s="727"/>
      <c r="H5" s="727"/>
      <c r="I5" s="727"/>
      <c r="J5" s="727"/>
      <c r="K5" s="727"/>
      <c r="L5" s="727"/>
      <c r="M5" s="727"/>
      <c r="N5" s="727"/>
      <c r="O5" s="727"/>
      <c r="P5" s="727"/>
      <c r="Q5" s="727"/>
      <c r="R5" s="727"/>
      <c r="S5" s="727"/>
      <c r="T5" s="727"/>
    </row>
    <row r="6" spans="2:24" ht="18.75">
      <c r="B6" s="727" t="s">
        <v>2</v>
      </c>
      <c r="C6" s="727"/>
      <c r="D6" s="727"/>
      <c r="E6" s="727"/>
      <c r="F6" s="727"/>
      <c r="G6" s="727"/>
      <c r="H6" s="727"/>
      <c r="I6" s="727"/>
      <c r="J6" s="727"/>
      <c r="K6" s="727"/>
      <c r="L6" s="727"/>
      <c r="M6" s="727"/>
      <c r="N6" s="727"/>
      <c r="O6" s="727"/>
      <c r="P6" s="727"/>
      <c r="Q6" s="727"/>
      <c r="R6" s="727"/>
      <c r="S6" s="727"/>
      <c r="T6" s="727"/>
    </row>
    <row r="7" spans="2:24" ht="18.75">
      <c r="B7" s="727" t="s">
        <v>1</v>
      </c>
      <c r="C7" s="727"/>
      <c r="D7" s="727"/>
      <c r="E7" s="727"/>
      <c r="F7" s="727"/>
      <c r="G7" s="727"/>
      <c r="H7" s="727"/>
      <c r="I7" s="727"/>
      <c r="J7" s="727"/>
      <c r="K7" s="727"/>
      <c r="L7" s="727"/>
      <c r="M7" s="727"/>
      <c r="N7" s="727"/>
      <c r="O7" s="727"/>
      <c r="P7" s="727"/>
      <c r="Q7" s="727"/>
      <c r="R7" s="727"/>
      <c r="S7" s="727"/>
      <c r="T7" s="727"/>
    </row>
    <row r="8" spans="2:24">
      <c r="B8" s="728" t="s">
        <v>470</v>
      </c>
      <c r="C8" s="729"/>
      <c r="D8" s="729"/>
      <c r="E8" s="729"/>
      <c r="F8" s="729"/>
      <c r="G8" s="729"/>
      <c r="H8" s="729"/>
      <c r="I8" s="729"/>
      <c r="J8" s="729"/>
      <c r="K8" s="729"/>
      <c r="L8" s="729"/>
      <c r="M8" s="729"/>
      <c r="N8" s="729"/>
      <c r="O8" s="729"/>
      <c r="P8" s="729"/>
      <c r="Q8" s="729"/>
      <c r="R8" s="729"/>
      <c r="S8" s="729"/>
      <c r="T8" s="729"/>
    </row>
    <row r="9" spans="2:24">
      <c r="B9" s="730"/>
      <c r="C9" s="730"/>
      <c r="D9" s="730"/>
      <c r="E9" s="730"/>
      <c r="F9" s="730"/>
      <c r="G9" s="730"/>
      <c r="H9" s="730"/>
      <c r="I9" s="730"/>
      <c r="J9" s="730"/>
      <c r="K9" s="730"/>
      <c r="L9" s="730"/>
      <c r="M9" s="730"/>
      <c r="N9" s="730"/>
      <c r="O9" s="730"/>
      <c r="P9" s="730"/>
      <c r="Q9" s="730"/>
      <c r="R9" s="730"/>
      <c r="S9" s="730"/>
      <c r="T9" s="730"/>
      <c r="X9" t="s">
        <v>219</v>
      </c>
    </row>
    <row r="11" spans="2:24" ht="24" customHeight="1">
      <c r="B11" s="4" t="s">
        <v>3</v>
      </c>
      <c r="C11" s="5"/>
      <c r="D11" s="5"/>
      <c r="E11" s="5"/>
      <c r="F11" s="5"/>
      <c r="G11" s="5"/>
      <c r="H11" s="5"/>
      <c r="I11" s="6"/>
      <c r="K11" s="201"/>
      <c r="L11" s="11"/>
      <c r="M11" s="11"/>
      <c r="N11" s="11"/>
      <c r="O11" s="11"/>
      <c r="P11" s="11"/>
      <c r="Q11" s="11"/>
      <c r="R11" s="11"/>
      <c r="S11" s="11"/>
      <c r="T11" s="12"/>
    </row>
    <row r="12" spans="2:24" ht="24" customHeight="1" thickBot="1">
      <c r="B12" s="1"/>
      <c r="C12" s="2"/>
      <c r="D12" s="2"/>
      <c r="E12" s="2"/>
      <c r="F12" s="2"/>
      <c r="G12" s="2"/>
      <c r="H12" s="2"/>
      <c r="I12" s="3"/>
      <c r="K12" s="13"/>
      <c r="L12" s="7"/>
      <c r="M12" s="7"/>
      <c r="N12" s="7"/>
      <c r="O12" s="7"/>
      <c r="P12" s="7"/>
      <c r="Q12" s="7"/>
      <c r="R12" s="7"/>
      <c r="S12" s="7"/>
      <c r="T12" s="14"/>
    </row>
    <row r="13" spans="2:24" ht="24" customHeight="1" thickTop="1" thickBot="1">
      <c r="B13" s="739" t="s">
        <v>607</v>
      </c>
      <c r="C13" s="734"/>
      <c r="D13" s="734"/>
      <c r="E13" s="734"/>
      <c r="F13" s="734"/>
      <c r="G13" s="734"/>
      <c r="H13" s="734"/>
      <c r="I13" s="735"/>
      <c r="K13" s="13"/>
      <c r="L13" s="8" t="s">
        <v>5</v>
      </c>
      <c r="M13" s="9"/>
      <c r="N13" s="740" t="s">
        <v>601</v>
      </c>
      <c r="O13" s="741"/>
      <c r="P13" s="741"/>
      <c r="Q13" s="741"/>
      <c r="R13" s="741"/>
      <c r="S13" s="742"/>
      <c r="T13" s="14"/>
    </row>
    <row r="14" spans="2:24" ht="24" customHeight="1" thickTop="1" thickBot="1">
      <c r="B14" s="733"/>
      <c r="C14" s="734"/>
      <c r="D14" s="734"/>
      <c r="E14" s="734"/>
      <c r="F14" s="734"/>
      <c r="G14" s="734"/>
      <c r="H14" s="734"/>
      <c r="I14" s="735"/>
      <c r="K14" s="13"/>
      <c r="L14" s="8"/>
      <c r="M14" s="9"/>
      <c r="N14" s="8"/>
      <c r="O14" s="8"/>
      <c r="P14" s="8"/>
      <c r="Q14" s="8"/>
      <c r="R14" s="8"/>
      <c r="S14" s="8"/>
      <c r="T14" s="202"/>
    </row>
    <row r="15" spans="2:24" ht="24" customHeight="1" thickTop="1" thickBot="1">
      <c r="B15" s="733"/>
      <c r="C15" s="734"/>
      <c r="D15" s="734"/>
      <c r="E15" s="734"/>
      <c r="F15" s="734"/>
      <c r="G15" s="734"/>
      <c r="H15" s="734"/>
      <c r="I15" s="735"/>
      <c r="K15" s="13"/>
      <c r="L15" s="9"/>
      <c r="M15" s="8" t="s">
        <v>163</v>
      </c>
      <c r="N15" s="8"/>
      <c r="O15" s="77"/>
      <c r="P15" s="740" t="s">
        <v>636</v>
      </c>
      <c r="Q15" s="741"/>
      <c r="R15" s="742"/>
      <c r="S15" s="8"/>
      <c r="T15" s="202"/>
    </row>
    <row r="16" spans="2:24" ht="24" customHeight="1" thickTop="1">
      <c r="B16" s="733" t="s">
        <v>4</v>
      </c>
      <c r="C16" s="734"/>
      <c r="D16" s="734"/>
      <c r="E16" s="734"/>
      <c r="F16" s="734"/>
      <c r="G16" s="734"/>
      <c r="H16" s="734"/>
      <c r="I16" s="735"/>
      <c r="K16" s="13"/>
      <c r="L16" s="7"/>
      <c r="M16" s="8"/>
      <c r="N16" s="7"/>
      <c r="O16" s="7"/>
      <c r="P16" s="7"/>
      <c r="Q16" s="7"/>
      <c r="R16" s="7"/>
      <c r="S16" s="7"/>
      <c r="T16" s="14"/>
    </row>
    <row r="17" spans="2:22" ht="24" customHeight="1">
      <c r="B17" s="733"/>
      <c r="C17" s="734"/>
      <c r="D17" s="734"/>
      <c r="E17" s="734"/>
      <c r="F17" s="734"/>
      <c r="G17" s="734"/>
      <c r="H17" s="734"/>
      <c r="I17" s="735"/>
      <c r="K17" s="13"/>
      <c r="L17" s="7"/>
      <c r="M17" s="7"/>
      <c r="N17" s="8" t="s">
        <v>6</v>
      </c>
      <c r="O17" s="8"/>
      <c r="P17" s="736">
        <v>2017</v>
      </c>
      <c r="Q17" s="737"/>
      <c r="R17" s="738"/>
      <c r="S17" s="7"/>
      <c r="T17" s="14"/>
    </row>
    <row r="18" spans="2:22" ht="24" customHeight="1">
      <c r="B18" s="198"/>
      <c r="C18" s="199"/>
      <c r="D18" s="199"/>
      <c r="E18" s="199"/>
      <c r="F18" s="199"/>
      <c r="G18" s="199"/>
      <c r="H18" s="199"/>
      <c r="I18" s="200"/>
      <c r="K18" s="13"/>
      <c r="L18" s="7"/>
      <c r="M18" s="7"/>
      <c r="N18" s="8"/>
      <c r="O18" s="8"/>
      <c r="P18" s="8"/>
      <c r="Q18" s="8"/>
      <c r="R18" s="8"/>
      <c r="S18" s="8"/>
      <c r="T18" s="14"/>
      <c r="V18" s="125" t="s">
        <v>619</v>
      </c>
    </row>
    <row r="19" spans="2:22" ht="24" customHeight="1">
      <c r="B19" s="733" t="s">
        <v>277</v>
      </c>
      <c r="C19" s="734"/>
      <c r="D19" s="734"/>
      <c r="E19" s="734"/>
      <c r="F19" s="734"/>
      <c r="G19" s="734"/>
      <c r="H19" s="734"/>
      <c r="I19" s="735"/>
      <c r="K19" s="15"/>
      <c r="L19" s="203" t="s">
        <v>175</v>
      </c>
      <c r="M19" s="203"/>
      <c r="N19" s="76"/>
      <c r="O19" s="76"/>
      <c r="P19" s="736" t="s">
        <v>79</v>
      </c>
      <c r="Q19" s="737"/>
      <c r="R19" s="738"/>
      <c r="S19" s="16"/>
      <c r="T19" s="17"/>
      <c r="V19" s="125" t="s">
        <v>79</v>
      </c>
    </row>
    <row r="20" spans="2:22" ht="24" customHeight="1">
      <c r="B20" s="733"/>
      <c r="C20" s="734"/>
      <c r="D20" s="734"/>
      <c r="E20" s="734"/>
      <c r="F20" s="734"/>
      <c r="G20" s="734"/>
      <c r="H20" s="734"/>
      <c r="I20" s="735"/>
    </row>
    <row r="21" spans="2:22" ht="24" customHeight="1">
      <c r="B21" s="733"/>
      <c r="C21" s="734"/>
      <c r="D21" s="734"/>
      <c r="E21" s="734"/>
      <c r="F21" s="734"/>
      <c r="G21" s="734"/>
      <c r="H21" s="734"/>
      <c r="I21" s="735"/>
      <c r="K21" s="10" t="s">
        <v>7</v>
      </c>
      <c r="L21" s="11"/>
      <c r="M21" s="11"/>
      <c r="N21" s="11"/>
      <c r="O21" s="11"/>
      <c r="P21" s="11"/>
      <c r="Q21" s="11"/>
      <c r="R21" s="11"/>
      <c r="S21" s="11"/>
      <c r="T21" s="12"/>
    </row>
    <row r="22" spans="2:22" ht="24" customHeight="1">
      <c r="B22" s="733" t="s">
        <v>278</v>
      </c>
      <c r="C22" s="734"/>
      <c r="D22" s="734"/>
      <c r="E22" s="734"/>
      <c r="F22" s="734"/>
      <c r="G22" s="734"/>
      <c r="H22" s="734"/>
      <c r="I22" s="735"/>
      <c r="K22" s="13"/>
      <c r="L22" s="7"/>
      <c r="M22" s="7"/>
      <c r="N22" s="7"/>
      <c r="O22" s="7"/>
      <c r="P22" s="7"/>
      <c r="Q22" s="7"/>
      <c r="R22" s="7"/>
      <c r="S22" s="7"/>
      <c r="T22" s="14"/>
    </row>
    <row r="23" spans="2:22" ht="24" customHeight="1">
      <c r="B23" s="733"/>
      <c r="C23" s="734"/>
      <c r="D23" s="734"/>
      <c r="E23" s="734"/>
      <c r="F23" s="734"/>
      <c r="G23" s="734"/>
      <c r="H23" s="734"/>
      <c r="I23" s="735"/>
      <c r="K23" s="750" t="s">
        <v>456</v>
      </c>
      <c r="L23" s="37">
        <v>1</v>
      </c>
      <c r="M23" s="747" t="s">
        <v>139</v>
      </c>
      <c r="N23" s="746" t="s">
        <v>279</v>
      </c>
      <c r="O23" s="746"/>
      <c r="P23" s="746"/>
      <c r="Q23" s="7"/>
      <c r="R23" s="7"/>
      <c r="S23" s="7"/>
      <c r="T23" s="14"/>
    </row>
    <row r="24" spans="2:22" ht="24" customHeight="1">
      <c r="B24" s="733"/>
      <c r="C24" s="734"/>
      <c r="D24" s="734"/>
      <c r="E24" s="734"/>
      <c r="F24" s="734"/>
      <c r="G24" s="734"/>
      <c r="H24" s="734"/>
      <c r="I24" s="735"/>
      <c r="K24" s="750"/>
      <c r="L24" s="37">
        <v>2</v>
      </c>
      <c r="M24" s="748"/>
      <c r="N24" s="746" t="s">
        <v>280</v>
      </c>
      <c r="O24" s="746"/>
      <c r="P24" s="746"/>
      <c r="Q24" s="7"/>
      <c r="R24" s="7"/>
      <c r="S24" s="7"/>
      <c r="T24" s="14"/>
    </row>
    <row r="25" spans="2:22" ht="24" customHeight="1">
      <c r="B25" s="743"/>
      <c r="C25" s="744"/>
      <c r="D25" s="744"/>
      <c r="E25" s="744"/>
      <c r="F25" s="744"/>
      <c r="G25" s="744"/>
      <c r="H25" s="744"/>
      <c r="I25" s="745"/>
      <c r="K25" s="751"/>
      <c r="L25" s="241">
        <v>3</v>
      </c>
      <c r="M25" s="241" t="s">
        <v>138</v>
      </c>
      <c r="N25" s="749" t="s">
        <v>281</v>
      </c>
      <c r="O25" s="749"/>
      <c r="P25" s="749"/>
      <c r="Q25" s="459"/>
      <c r="R25" s="16"/>
      <c r="S25" s="16"/>
      <c r="T25" s="17"/>
    </row>
    <row r="26" spans="2:22" ht="24" customHeight="1"/>
    <row r="27" spans="2:22" ht="24" customHeight="1"/>
    <row r="28" spans="2:22" ht="24" customHeight="1"/>
  </sheetData>
  <sheetProtection algorithmName="SHA-512" hashValue="Qaph43ZB+oPQ/vYsKkA3Yx8nQAT2xFMmSfN9lrwYMT51zTNOiuw+hC/CUSP5HOHlsG1Vj2evBcynU14WNfjNtg==" saltValue="DqrZ5I2Wo7Ad00pOd2wQCQ==" spinCount="100000" sheet="1" objects="1" scenarios="1" selectLockedCells="1"/>
  <mergeCells count="23">
    <mergeCell ref="B25:I25"/>
    <mergeCell ref="N24:P24"/>
    <mergeCell ref="B22:I24"/>
    <mergeCell ref="M23:M24"/>
    <mergeCell ref="B1:T1"/>
    <mergeCell ref="B2:T2"/>
    <mergeCell ref="B3:T3"/>
    <mergeCell ref="B4:T4"/>
    <mergeCell ref="B5:T5"/>
    <mergeCell ref="B6:T6"/>
    <mergeCell ref="B9:T9"/>
    <mergeCell ref="N23:P23"/>
    <mergeCell ref="P17:R17"/>
    <mergeCell ref="N25:P25"/>
    <mergeCell ref="K23:K25"/>
    <mergeCell ref="B19:I21"/>
    <mergeCell ref="B16:I17"/>
    <mergeCell ref="P19:R19"/>
    <mergeCell ref="B13:I15"/>
    <mergeCell ref="B8:T8"/>
    <mergeCell ref="B7:T7"/>
    <mergeCell ref="N13:S13"/>
    <mergeCell ref="P15:R15"/>
  </mergeCells>
  <phoneticPr fontId="34" type="noConversion"/>
  <dataValidations count="2">
    <dataValidation type="list" allowBlank="1" showInputMessage="1" showErrorMessage="1" sqref="P17:R17">
      <formula1>years2017</formula1>
    </dataValidation>
    <dataValidation type="list" allowBlank="1" showInputMessage="1" showErrorMessage="1" sqref="P19:R19">
      <formula1>סקטור_תחבורה</formula1>
    </dataValidation>
  </dataValidations>
  <hyperlinks>
    <hyperlink ref="B8" r:id="rId1"/>
    <hyperlink ref="N23:P23" location="'צריכת דלק של כלי רכב'!A1" display="צריכת דלק של כלי רכב"/>
    <hyperlink ref="N24:P24" location="'מערכות קירור לפי כמויות'!A1" display="מערכות קירור בכלי רכב"/>
    <hyperlink ref="N25:P25" location="'טעינת חשמל לכלי רכב'!A1" display="טעינת חשמל לכלי רכב"/>
  </hyperlinks>
  <pageMargins left="0.70866141732283472" right="0.70866141732283472" top="0.74803149606299213" bottom="0.74803149606299213" header="0.31496062992125984" footer="0.31496062992125984"/>
  <pageSetup paperSize="9" scale="72" orientation="landscape" r:id="rId2"/>
  <headerFooter>
    <oddFooter>Page &amp;P</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499984740745262"/>
  </sheetPr>
  <dimension ref="A1:AG88"/>
  <sheetViews>
    <sheetView rightToLeft="1" topLeftCell="A19" zoomScale="70" zoomScaleNormal="70" workbookViewId="0">
      <selection activeCell="D41" sqref="D41:E41"/>
    </sheetView>
  </sheetViews>
  <sheetFormatPr defaultColWidth="9" defaultRowHeight="24" customHeight="1"/>
  <cols>
    <col min="1" max="1" width="1.7109375" style="42" customWidth="1"/>
    <col min="2" max="2" width="16.28515625" style="42" customWidth="1"/>
    <col min="3" max="3" width="20.85546875" style="42" customWidth="1"/>
    <col min="4" max="10" width="9" style="42"/>
    <col min="11" max="11" width="11" style="42" customWidth="1"/>
    <col min="12" max="12" width="20.85546875" style="42" bestFit="1" customWidth="1"/>
    <col min="13" max="18" width="9" style="42"/>
    <col min="19" max="19" width="17.85546875" style="42" customWidth="1"/>
    <col min="20" max="20" width="9" style="101" customWidth="1"/>
    <col min="21" max="21" width="9" style="151"/>
    <col min="22" max="25" width="15.28515625" style="151" customWidth="1"/>
    <col min="26" max="26" width="9" style="151"/>
    <col min="27" max="33" width="9" style="101"/>
    <col min="34" max="16384" width="9" style="42"/>
  </cols>
  <sheetData>
    <row r="1" spans="2:33" ht="24" customHeight="1">
      <c r="B1" s="852" t="s">
        <v>8</v>
      </c>
      <c r="C1" s="852"/>
      <c r="D1" s="852"/>
      <c r="E1" s="852"/>
      <c r="F1" s="852"/>
      <c r="G1" s="852"/>
      <c r="H1" s="852"/>
      <c r="I1" s="852"/>
      <c r="J1" s="852"/>
      <c r="K1" s="852"/>
      <c r="L1" s="852"/>
      <c r="M1" s="852"/>
      <c r="N1" s="852"/>
      <c r="O1" s="852"/>
      <c r="P1" s="852"/>
      <c r="Q1" s="852"/>
      <c r="R1" s="852"/>
      <c r="S1" s="852"/>
    </row>
    <row r="2" spans="2:33" ht="24" customHeight="1">
      <c r="B2" s="845" t="s">
        <v>494</v>
      </c>
      <c r="C2" s="845"/>
      <c r="D2" s="845"/>
      <c r="E2" s="845"/>
      <c r="F2" s="845"/>
      <c r="G2" s="845"/>
      <c r="H2" s="845"/>
      <c r="I2" s="845"/>
      <c r="J2" s="845"/>
      <c r="K2" s="845"/>
      <c r="L2" s="845"/>
      <c r="M2" s="845"/>
      <c r="N2" s="845"/>
      <c r="O2" s="845"/>
      <c r="P2" s="845"/>
      <c r="Q2" s="845"/>
      <c r="R2" s="845"/>
      <c r="S2" s="845"/>
    </row>
    <row r="3" spans="2:33" ht="24" customHeight="1">
      <c r="B3" s="828" t="s">
        <v>495</v>
      </c>
      <c r="C3" s="828"/>
      <c r="D3" s="828"/>
      <c r="E3" s="828"/>
      <c r="F3" s="828"/>
      <c r="G3" s="828"/>
      <c r="H3" s="828"/>
      <c r="I3" s="828"/>
      <c r="J3" s="828"/>
      <c r="K3" s="828"/>
      <c r="L3" s="828"/>
      <c r="M3" s="828"/>
      <c r="N3" s="828"/>
      <c r="O3" s="828"/>
      <c r="P3" s="828"/>
      <c r="Q3" s="828"/>
      <c r="R3" s="828"/>
      <c r="S3" s="98"/>
    </row>
    <row r="4" spans="2:33" ht="24" customHeight="1">
      <c r="B4" s="828"/>
      <c r="C4" s="828"/>
      <c r="D4" s="828"/>
      <c r="E4" s="828"/>
      <c r="F4" s="828"/>
      <c r="G4" s="828"/>
      <c r="H4" s="828"/>
      <c r="I4" s="828"/>
      <c r="J4" s="828"/>
      <c r="K4" s="828"/>
      <c r="L4" s="828"/>
      <c r="M4" s="828"/>
      <c r="N4" s="828"/>
      <c r="O4" s="828"/>
      <c r="P4" s="828"/>
      <c r="Q4" s="828"/>
      <c r="R4" s="828"/>
      <c r="S4" s="98"/>
    </row>
    <row r="5" spans="2:33" customFormat="1" ht="24" customHeight="1">
      <c r="T5" s="164"/>
      <c r="U5" s="125"/>
      <c r="V5" s="125"/>
      <c r="W5" s="125"/>
      <c r="X5" s="125"/>
      <c r="Y5" s="125"/>
      <c r="Z5" s="125"/>
      <c r="AA5" s="164"/>
      <c r="AB5" s="164"/>
      <c r="AC5" s="164"/>
      <c r="AD5" s="164"/>
      <c r="AE5" s="164"/>
      <c r="AF5" s="164"/>
      <c r="AG5" s="164"/>
    </row>
    <row r="6" spans="2:33" ht="24" customHeight="1">
      <c r="B6" s="64" t="s">
        <v>3</v>
      </c>
      <c r="C6" s="47"/>
      <c r="D6" s="47"/>
      <c r="E6" s="47"/>
      <c r="F6" s="47"/>
      <c r="G6" s="47"/>
      <c r="H6" s="47"/>
      <c r="I6" s="47"/>
      <c r="J6" s="47"/>
      <c r="K6" s="47"/>
      <c r="L6" s="47"/>
      <c r="M6" s="47"/>
      <c r="N6" s="47"/>
      <c r="O6" s="62"/>
      <c r="P6" s="62"/>
      <c r="Q6" s="62"/>
      <c r="R6" s="62"/>
      <c r="S6" s="63"/>
    </row>
    <row r="7" spans="2:33" ht="24" customHeight="1">
      <c r="B7" s="65" t="s">
        <v>608</v>
      </c>
      <c r="C7" s="39"/>
      <c r="D7" s="39"/>
      <c r="E7" s="39"/>
      <c r="F7" s="39"/>
      <c r="G7" s="39"/>
      <c r="H7" s="39"/>
      <c r="I7" s="39"/>
      <c r="J7" s="39"/>
      <c r="K7" s="39"/>
      <c r="L7" s="39"/>
      <c r="M7" s="39"/>
      <c r="N7" s="39"/>
      <c r="O7" s="40"/>
      <c r="P7" s="40"/>
      <c r="Q7" s="185"/>
      <c r="R7" s="185"/>
      <c r="S7" s="186"/>
    </row>
    <row r="8" spans="2:33" ht="24" customHeight="1">
      <c r="B8" s="666" t="s">
        <v>610</v>
      </c>
      <c r="C8" s="39"/>
      <c r="D8" s="39"/>
      <c r="E8" s="39"/>
      <c r="F8" s="39"/>
      <c r="G8" s="39"/>
      <c r="H8" s="39"/>
      <c r="I8" s="39"/>
      <c r="J8" s="39"/>
      <c r="K8" s="39"/>
      <c r="L8" s="39"/>
      <c r="M8" s="39"/>
      <c r="N8" s="39"/>
      <c r="O8" s="40"/>
      <c r="P8" s="40"/>
      <c r="Q8" s="185"/>
      <c r="R8" s="185"/>
      <c r="S8" s="186"/>
    </row>
    <row r="9" spans="2:33" ht="24" customHeight="1">
      <c r="B9" s="65" t="s">
        <v>152</v>
      </c>
      <c r="C9" s="38"/>
      <c r="D9" s="38"/>
      <c r="E9" s="38"/>
      <c r="F9" s="38"/>
      <c r="G9" s="38"/>
      <c r="H9" s="38"/>
      <c r="I9" s="38"/>
      <c r="J9" s="39"/>
      <c r="K9" s="39"/>
      <c r="L9" s="39"/>
      <c r="M9" s="39"/>
      <c r="N9" s="39"/>
      <c r="O9" s="40"/>
      <c r="P9" s="40"/>
      <c r="Q9" s="185"/>
      <c r="R9" s="185"/>
      <c r="S9" s="186"/>
    </row>
    <row r="10" spans="2:33" ht="24" customHeight="1">
      <c r="B10" s="65" t="s">
        <v>183</v>
      </c>
      <c r="C10" s="38"/>
      <c r="D10" s="38"/>
      <c r="E10" s="38"/>
      <c r="F10" s="38"/>
      <c r="G10" s="38"/>
      <c r="H10" s="38"/>
      <c r="I10" s="38"/>
      <c r="J10" s="39"/>
      <c r="K10" s="39"/>
      <c r="L10" s="39"/>
      <c r="M10" s="39"/>
      <c r="N10" s="39"/>
      <c r="O10" s="40"/>
      <c r="P10" s="40"/>
      <c r="Q10" s="185"/>
      <c r="R10" s="185"/>
      <c r="S10" s="186"/>
    </row>
    <row r="11" spans="2:33" ht="44.25" customHeight="1">
      <c r="B11" s="853" t="s">
        <v>616</v>
      </c>
      <c r="C11" s="854"/>
      <c r="D11" s="854"/>
      <c r="E11" s="854"/>
      <c r="F11" s="854"/>
      <c r="G11" s="854"/>
      <c r="H11" s="854"/>
      <c r="I11" s="854"/>
      <c r="J11" s="854"/>
      <c r="K11" s="854"/>
      <c r="L11" s="854"/>
      <c r="M11" s="854"/>
      <c r="N11" s="854"/>
      <c r="O11" s="854"/>
      <c r="P11" s="854"/>
      <c r="Q11" s="854"/>
      <c r="R11" s="854"/>
      <c r="S11" s="855"/>
    </row>
    <row r="12" spans="2:33" ht="24" customHeight="1" thickBot="1">
      <c r="F12" s="42" t="s">
        <v>609</v>
      </c>
    </row>
    <row r="13" spans="2:33" ht="24" customHeight="1" thickBot="1">
      <c r="C13" s="848" t="s">
        <v>140</v>
      </c>
      <c r="D13" s="849"/>
      <c r="E13" s="849"/>
      <c r="F13" s="849"/>
      <c r="G13" s="849"/>
      <c r="H13" s="849"/>
      <c r="I13" s="849"/>
      <c r="J13" s="849"/>
      <c r="K13" s="66"/>
      <c r="L13" s="197">
        <f>SUM(L20:N73)+SUM(F76:G77)</f>
        <v>12361.12451736</v>
      </c>
      <c r="M13" s="48" t="s">
        <v>147</v>
      </c>
      <c r="N13" s="67"/>
    </row>
    <row r="15" spans="2:33" ht="24" customHeight="1">
      <c r="B15" s="68"/>
      <c r="C15" s="97"/>
      <c r="D15" s="49"/>
      <c r="E15" s="49"/>
      <c r="F15" s="49"/>
      <c r="G15" s="49"/>
      <c r="H15" s="49"/>
      <c r="I15" s="49"/>
      <c r="J15" s="49"/>
      <c r="K15" s="49"/>
      <c r="L15" s="49"/>
      <c r="M15" s="49"/>
      <c r="N15" s="49"/>
      <c r="O15" s="49"/>
      <c r="P15" s="49"/>
      <c r="Q15" s="181"/>
      <c r="R15" s="181"/>
      <c r="S15" s="182"/>
    </row>
    <row r="16" spans="2:33" ht="24" customHeight="1">
      <c r="B16" s="74" t="s">
        <v>620</v>
      </c>
      <c r="C16" s="50"/>
      <c r="D16" s="50"/>
      <c r="E16" s="50"/>
      <c r="F16" s="50"/>
      <c r="G16" s="50"/>
      <c r="H16" s="50"/>
      <c r="I16" s="50"/>
      <c r="J16" s="50"/>
      <c r="K16" s="50"/>
      <c r="L16" s="50"/>
      <c r="M16" s="50"/>
      <c r="N16" s="50"/>
      <c r="O16" s="50"/>
      <c r="P16" s="50"/>
      <c r="Q16" s="185"/>
      <c r="R16" s="185"/>
      <c r="S16" s="186"/>
    </row>
    <row r="17" spans="2:26" ht="24" customHeight="1">
      <c r="B17" s="71"/>
      <c r="C17" s="50"/>
      <c r="D17" s="46"/>
      <c r="E17" s="46"/>
      <c r="F17" s="46"/>
      <c r="G17" s="46"/>
      <c r="H17" s="46"/>
      <c r="I17" s="46"/>
      <c r="J17" s="46"/>
      <c r="K17" s="46"/>
      <c r="L17" s="46"/>
      <c r="M17" s="46"/>
      <c r="N17" s="46"/>
      <c r="O17" s="46"/>
      <c r="P17" s="46"/>
      <c r="Q17" s="183"/>
      <c r="R17" s="183"/>
      <c r="S17" s="184"/>
    </row>
    <row r="18" spans="2:26" ht="24" customHeight="1">
      <c r="B18" s="846" t="s">
        <v>77</v>
      </c>
      <c r="C18" s="847"/>
      <c r="D18" s="816" t="s">
        <v>84</v>
      </c>
      <c r="E18" s="817"/>
      <c r="F18" s="824" t="s">
        <v>11</v>
      </c>
      <c r="G18" s="825"/>
      <c r="H18" s="820" t="s">
        <v>65</v>
      </c>
      <c r="I18" s="816"/>
      <c r="J18" s="816"/>
      <c r="K18" s="817"/>
      <c r="L18" s="820" t="s">
        <v>146</v>
      </c>
      <c r="M18" s="816"/>
      <c r="N18" s="817"/>
      <c r="O18" s="801" t="s">
        <v>242</v>
      </c>
      <c r="P18" s="802"/>
      <c r="Q18" s="820" t="s">
        <v>196</v>
      </c>
      <c r="R18" s="817"/>
      <c r="S18" s="797" t="s">
        <v>245</v>
      </c>
    </row>
    <row r="19" spans="2:26" ht="36" customHeight="1" thickBot="1">
      <c r="B19" s="791" t="s">
        <v>80</v>
      </c>
      <c r="C19" s="792"/>
      <c r="D19" s="818"/>
      <c r="E19" s="819"/>
      <c r="F19" s="814" t="s">
        <v>141</v>
      </c>
      <c r="G19" s="815"/>
      <c r="H19" s="821"/>
      <c r="I19" s="822"/>
      <c r="J19" s="822"/>
      <c r="K19" s="823"/>
      <c r="L19" s="821"/>
      <c r="M19" s="822"/>
      <c r="N19" s="823"/>
      <c r="O19" s="803"/>
      <c r="P19" s="804"/>
      <c r="Q19" s="821"/>
      <c r="R19" s="823"/>
      <c r="S19" s="797"/>
      <c r="U19" s="151" t="s">
        <v>234</v>
      </c>
      <c r="V19" s="151" t="s">
        <v>180</v>
      </c>
      <c r="W19" s="151" t="s">
        <v>235</v>
      </c>
      <c r="X19" s="151" t="s">
        <v>290</v>
      </c>
      <c r="Y19" s="151" t="s">
        <v>180</v>
      </c>
      <c r="Z19" s="151" t="s">
        <v>235</v>
      </c>
    </row>
    <row r="20" spans="2:26" ht="24" customHeight="1" thickTop="1" thickBot="1">
      <c r="B20" s="850" t="s">
        <v>81</v>
      </c>
      <c r="C20" s="851"/>
      <c r="D20" s="777"/>
      <c r="E20" s="778"/>
      <c r="F20" s="779" t="s">
        <v>232</v>
      </c>
      <c r="G20" s="780"/>
      <c r="H20" s="769">
        <f>IF(F20='מקדמי פליטה'!$A$19,'מקדמי פליטה'!C43*1000,'מקדמי פליטה'!F43)</f>
        <v>2.2779326000000002</v>
      </c>
      <c r="I20" s="770"/>
      <c r="J20" s="843" t="s">
        <v>75</v>
      </c>
      <c r="K20" s="843"/>
      <c r="L20" s="781">
        <f>+D20*H20/1000</f>
        <v>0</v>
      </c>
      <c r="M20" s="782"/>
      <c r="N20" s="783"/>
      <c r="O20" s="755">
        <f>+L20/סיכום!$C$34</f>
        <v>0</v>
      </c>
      <c r="P20" s="756"/>
      <c r="Q20" s="757"/>
      <c r="R20" s="758"/>
      <c r="S20" s="204"/>
      <c r="T20" s="164"/>
      <c r="U20" s="151">
        <f>IF(F20="TJ", D20,0)</f>
        <v>0</v>
      </c>
      <c r="V20" s="151">
        <f>+$U20*'מקדמי פליטה'!D43</f>
        <v>0</v>
      </c>
      <c r="W20" s="151">
        <f>+$U20*'מקדמי פליטה'!E43</f>
        <v>0</v>
      </c>
      <c r="X20" s="151">
        <f>IF(F20="Liter", D20,0)</f>
        <v>0</v>
      </c>
      <c r="Y20" s="678">
        <f>+$X20*'מקדמי פליטה'!G43/1000</f>
        <v>0</v>
      </c>
      <c r="Z20" s="678">
        <f>+$X20*'מקדמי פליטה'!H43/1000</f>
        <v>0</v>
      </c>
    </row>
    <row r="21" spans="2:26" ht="24" customHeight="1" thickTop="1" thickBot="1">
      <c r="B21" s="59" t="s">
        <v>82</v>
      </c>
      <c r="C21" s="58"/>
      <c r="D21" s="777"/>
      <c r="E21" s="778"/>
      <c r="F21" s="779" t="s">
        <v>181</v>
      </c>
      <c r="G21" s="780"/>
      <c r="H21" s="769">
        <f>IF(F21='מקדמי פליטה'!$A$19,'מקדמי פליטה'!C44*1000,'מקדמי פליטה'!F44)</f>
        <v>69300</v>
      </c>
      <c r="I21" s="770"/>
      <c r="J21" s="844"/>
      <c r="K21" s="844"/>
      <c r="L21" s="781">
        <f>+D21*H21/1000</f>
        <v>0</v>
      </c>
      <c r="M21" s="782"/>
      <c r="N21" s="783"/>
      <c r="O21" s="755">
        <f>+L21/סיכום!$C$34</f>
        <v>0</v>
      </c>
      <c r="P21" s="756"/>
      <c r="Q21" s="757"/>
      <c r="R21" s="758"/>
      <c r="S21" s="204"/>
      <c r="T21" s="164"/>
      <c r="U21" s="151">
        <f t="shared" ref="U21:U72" si="0">IF(F21="TJ", D21,0)</f>
        <v>0</v>
      </c>
      <c r="V21" s="151">
        <f>+$U21*'מקדמי פליטה'!D44</f>
        <v>0</v>
      </c>
      <c r="W21" s="151">
        <f>+$U21*'מקדמי פליטה'!E44</f>
        <v>0</v>
      </c>
      <c r="X21" s="151">
        <f t="shared" ref="X21:X72" si="1">IF(F21="Liter", D21,0)</f>
        <v>0</v>
      </c>
      <c r="Y21" s="678">
        <f>+$X21*'מקדמי פליטה'!G44/1000</f>
        <v>0</v>
      </c>
      <c r="Z21" s="678">
        <f>+$X21*'מקדמי פליטה'!H44/1000</f>
        <v>0</v>
      </c>
    </row>
    <row r="22" spans="2:26" ht="24" customHeight="1" thickTop="1" thickBot="1">
      <c r="B22" s="59" t="s">
        <v>83</v>
      </c>
      <c r="C22" s="58"/>
      <c r="D22" s="777"/>
      <c r="E22" s="778"/>
      <c r="F22" s="779" t="s">
        <v>181</v>
      </c>
      <c r="G22" s="780"/>
      <c r="H22" s="769">
        <f>IF(F22='מקדמי פליטה'!$A$19,'מקדמי פליטה'!C45*1000,'מקדמי פליטה'!F45)</f>
        <v>69300</v>
      </c>
      <c r="I22" s="770"/>
      <c r="J22" s="844"/>
      <c r="K22" s="844"/>
      <c r="L22" s="781">
        <f>+D22*H22/1000</f>
        <v>0</v>
      </c>
      <c r="M22" s="782"/>
      <c r="N22" s="783"/>
      <c r="O22" s="755">
        <f>+L22/סיכום!$C$34</f>
        <v>0</v>
      </c>
      <c r="P22" s="756"/>
      <c r="Q22" s="775"/>
      <c r="R22" s="776"/>
      <c r="S22" s="204"/>
      <c r="T22" s="164"/>
      <c r="U22" s="151">
        <f t="shared" si="0"/>
        <v>0</v>
      </c>
      <c r="V22" s="151">
        <f>+$U22*'מקדמי פליטה'!D45</f>
        <v>0</v>
      </c>
      <c r="W22" s="151">
        <f>+$U22*'מקדמי פליטה'!E45</f>
        <v>0</v>
      </c>
      <c r="X22" s="151">
        <f t="shared" si="1"/>
        <v>0</v>
      </c>
      <c r="Y22" s="678">
        <f>+$X22*'מקדמי פליטה'!G45/1000</f>
        <v>0</v>
      </c>
      <c r="Z22" s="678">
        <f>+$X22*'מקדמי פליטה'!H45/1000</f>
        <v>0</v>
      </c>
    </row>
    <row r="23" spans="2:26" ht="24" customHeight="1" thickTop="1" thickBot="1">
      <c r="B23" s="59" t="s">
        <v>78</v>
      </c>
      <c r="C23" s="58"/>
      <c r="D23" s="777"/>
      <c r="E23" s="778"/>
      <c r="F23" s="779" t="s">
        <v>181</v>
      </c>
      <c r="G23" s="780"/>
      <c r="H23" s="769">
        <f>IF(F23='מקדמי פליטה'!$A$19,'מקדמי פליטה'!C53*1000,'מקדמי פליטה'!F53)</f>
        <v>69300</v>
      </c>
      <c r="I23" s="770"/>
      <c r="J23" s="844"/>
      <c r="K23" s="844"/>
      <c r="L23" s="781">
        <f>+D23*H23/1000</f>
        <v>0</v>
      </c>
      <c r="M23" s="782"/>
      <c r="N23" s="783"/>
      <c r="O23" s="755">
        <f>+L23/סיכום!$C$34</f>
        <v>0</v>
      </c>
      <c r="P23" s="756"/>
      <c r="Q23" s="775"/>
      <c r="R23" s="776"/>
      <c r="S23" s="204"/>
      <c r="T23" s="164"/>
      <c r="U23" s="151">
        <f t="shared" si="0"/>
        <v>0</v>
      </c>
      <c r="V23" s="151">
        <f>+$U23*'מקדמי פליטה'!D53</f>
        <v>0</v>
      </c>
      <c r="W23" s="151">
        <f>+$U23*'מקדמי פליטה'!E53</f>
        <v>0</v>
      </c>
      <c r="X23" s="151">
        <f t="shared" si="1"/>
        <v>0</v>
      </c>
      <c r="Y23" s="678">
        <f>+$X23*'מקדמי פליטה'!G53/1000</f>
        <v>0</v>
      </c>
      <c r="Z23" s="678">
        <f>+$X23*'מקדמי פליטה'!H53/1000</f>
        <v>0</v>
      </c>
    </row>
    <row r="24" spans="2:26" ht="24" customHeight="1" thickTop="1" thickBot="1">
      <c r="B24" s="791" t="s">
        <v>517</v>
      </c>
      <c r="C24" s="792"/>
      <c r="D24" s="99"/>
      <c r="E24" s="99"/>
      <c r="F24" s="786"/>
      <c r="G24" s="786"/>
      <c r="H24" s="784"/>
      <c r="I24" s="785"/>
      <c r="J24" s="844"/>
      <c r="K24" s="844"/>
      <c r="L24" s="793"/>
      <c r="M24" s="794"/>
      <c r="N24" s="794"/>
      <c r="O24" s="795"/>
      <c r="P24" s="796"/>
      <c r="Q24" s="104"/>
      <c r="R24" s="104"/>
      <c r="S24" s="206"/>
      <c r="T24" s="164"/>
      <c r="Y24" s="678"/>
      <c r="Z24" s="678"/>
    </row>
    <row r="25" spans="2:26" ht="24" customHeight="1" thickTop="1" thickBot="1">
      <c r="B25" s="59" t="s">
        <v>86</v>
      </c>
      <c r="C25" s="58"/>
      <c r="D25" s="777"/>
      <c r="E25" s="778"/>
      <c r="F25" s="779" t="s">
        <v>232</v>
      </c>
      <c r="G25" s="780"/>
      <c r="H25" s="769">
        <f>IF(F25='מקדמי פליטה'!$A$19,'מקדמי פליטה'!C47*1000,'מקדמי פליטה'!F47)</f>
        <v>2.2779326000000002</v>
      </c>
      <c r="I25" s="770"/>
      <c r="J25" s="844"/>
      <c r="K25" s="844"/>
      <c r="L25" s="781">
        <f>+D25*H25/1000</f>
        <v>0</v>
      </c>
      <c r="M25" s="782"/>
      <c r="N25" s="783"/>
      <c r="O25" s="755">
        <f>+L25/סיכום!$C$34</f>
        <v>0</v>
      </c>
      <c r="P25" s="756"/>
      <c r="Q25" s="757"/>
      <c r="R25" s="758"/>
      <c r="S25" s="204"/>
      <c r="T25" s="164"/>
      <c r="U25" s="151">
        <f t="shared" si="0"/>
        <v>0</v>
      </c>
      <c r="V25" s="151">
        <f>+$U25*'מקדמי פליטה'!D48</f>
        <v>0</v>
      </c>
      <c r="W25" s="151">
        <f>+$U25*'מקדמי פליטה'!E48</f>
        <v>0</v>
      </c>
      <c r="X25" s="151">
        <f t="shared" si="1"/>
        <v>0</v>
      </c>
      <c r="Y25" s="678">
        <f>+$X25*'מקדמי פליטה'!G47/1000</f>
        <v>0</v>
      </c>
      <c r="Z25" s="678">
        <f>+$X25*'מקדמי פליטה'!H47/1000</f>
        <v>0</v>
      </c>
    </row>
    <row r="26" spans="2:26" ht="24" customHeight="1" thickTop="1" thickBot="1">
      <c r="B26" s="59" t="s">
        <v>87</v>
      </c>
      <c r="C26" s="58"/>
      <c r="D26" s="777"/>
      <c r="E26" s="778"/>
      <c r="F26" s="779" t="s">
        <v>232</v>
      </c>
      <c r="G26" s="780"/>
      <c r="H26" s="769">
        <f>IF(F26='מקדמי פליטה'!$A$19,'מקדמי פליטה'!C48*1000,'מקדמי פליטה'!F48)</f>
        <v>2.2779326000000002</v>
      </c>
      <c r="I26" s="770"/>
      <c r="J26" s="844"/>
      <c r="K26" s="844"/>
      <c r="L26" s="781">
        <f>+D26*H26/1000</f>
        <v>0</v>
      </c>
      <c r="M26" s="782"/>
      <c r="N26" s="783"/>
      <c r="O26" s="755">
        <f>+L26/סיכום!$C$34</f>
        <v>0</v>
      </c>
      <c r="P26" s="756"/>
      <c r="Q26" s="757"/>
      <c r="R26" s="758"/>
      <c r="S26" s="204"/>
      <c r="T26" s="164"/>
      <c r="U26" s="151">
        <f t="shared" si="0"/>
        <v>0</v>
      </c>
      <c r="V26" s="151">
        <f>+$U26*'מקדמי פליטה'!D49</f>
        <v>0</v>
      </c>
      <c r="W26" s="151">
        <f>+$U26*'מקדמי פליטה'!E49</f>
        <v>0</v>
      </c>
      <c r="X26" s="151">
        <f t="shared" si="1"/>
        <v>0</v>
      </c>
      <c r="Y26" s="678">
        <f>+$X26*'מקדמי פליטה'!G48/1000</f>
        <v>0</v>
      </c>
      <c r="Z26" s="678">
        <f>+$X26*'מקדמי פליטה'!H48/1000</f>
        <v>0</v>
      </c>
    </row>
    <row r="27" spans="2:26" ht="24" customHeight="1" thickTop="1" thickBot="1">
      <c r="B27" s="59" t="s">
        <v>88</v>
      </c>
      <c r="C27" s="58"/>
      <c r="D27" s="777"/>
      <c r="E27" s="778"/>
      <c r="F27" s="779" t="s">
        <v>232</v>
      </c>
      <c r="G27" s="780"/>
      <c r="H27" s="769">
        <f>IF(F27='מקדמי פליטה'!$A$19,'מקדמי פליטה'!C49*1000,'מקדמי פליטה'!F49)</f>
        <v>2.2779326000000002</v>
      </c>
      <c r="I27" s="770"/>
      <c r="J27" s="844"/>
      <c r="K27" s="844"/>
      <c r="L27" s="781">
        <f>+D27*H27/1000</f>
        <v>0</v>
      </c>
      <c r="M27" s="782"/>
      <c r="N27" s="783"/>
      <c r="O27" s="755">
        <f>+L27/סיכום!$C$34</f>
        <v>0</v>
      </c>
      <c r="P27" s="756"/>
      <c r="Q27" s="775"/>
      <c r="R27" s="776"/>
      <c r="S27" s="204"/>
      <c r="T27" s="164"/>
      <c r="U27" s="151">
        <f t="shared" si="0"/>
        <v>0</v>
      </c>
      <c r="V27" s="151">
        <f>+$U27*'מקדמי פליטה'!D50</f>
        <v>0</v>
      </c>
      <c r="W27" s="151">
        <f>+$U27*'מקדמי פליטה'!E50</f>
        <v>0</v>
      </c>
      <c r="X27" s="151">
        <f t="shared" si="1"/>
        <v>0</v>
      </c>
      <c r="Y27" s="678">
        <f>+$X27*'מקדמי פליטה'!G49/1000</f>
        <v>0</v>
      </c>
      <c r="Z27" s="678">
        <f>+$X27*'מקדמי פליטה'!H49/1000</f>
        <v>0</v>
      </c>
    </row>
    <row r="28" spans="2:26" ht="24" customHeight="1" thickTop="1" thickBot="1">
      <c r="B28" s="791" t="s">
        <v>582</v>
      </c>
      <c r="C28" s="792"/>
      <c r="D28" s="672"/>
      <c r="E28" s="672"/>
      <c r="F28" s="786"/>
      <c r="G28" s="786"/>
      <c r="H28" s="784"/>
      <c r="I28" s="785"/>
      <c r="J28" s="844"/>
      <c r="K28" s="844"/>
      <c r="L28" s="793"/>
      <c r="M28" s="794"/>
      <c r="N28" s="794"/>
      <c r="O28" s="795"/>
      <c r="P28" s="796"/>
      <c r="Q28" s="104"/>
      <c r="R28" s="104"/>
      <c r="S28" s="104"/>
      <c r="T28" s="164"/>
      <c r="Y28" s="678"/>
      <c r="Z28" s="678"/>
    </row>
    <row r="29" spans="2:26" ht="24" customHeight="1" thickTop="1" thickBot="1">
      <c r="B29" s="59" t="s">
        <v>81</v>
      </c>
      <c r="C29" s="58"/>
      <c r="D29" s="777"/>
      <c r="E29" s="778"/>
      <c r="F29" s="779" t="s">
        <v>232</v>
      </c>
      <c r="G29" s="780"/>
      <c r="H29" s="769">
        <f>IF(F29='מקדמי פליטה'!$A$19,'מקדמי פליטה'!C51*1000,'מקדמי פליטה'!F51)</f>
        <v>2.2779326000000002</v>
      </c>
      <c r="I29" s="770"/>
      <c r="J29" s="844"/>
      <c r="K29" s="844"/>
      <c r="L29" s="781">
        <f>+D29*H29/1000</f>
        <v>0</v>
      </c>
      <c r="M29" s="782"/>
      <c r="N29" s="783"/>
      <c r="O29" s="755">
        <f>+L29/סיכום!$C$34</f>
        <v>0</v>
      </c>
      <c r="P29" s="756"/>
      <c r="Q29" s="757"/>
      <c r="R29" s="758"/>
      <c r="S29" s="204"/>
      <c r="T29" s="164"/>
      <c r="U29" s="151">
        <f t="shared" si="0"/>
        <v>0</v>
      </c>
      <c r="V29" s="151">
        <f>+$U29*'מקדמי פליטה'!D51</f>
        <v>0</v>
      </c>
      <c r="W29" s="151">
        <f>+$U29*'מקדמי פליטה'!E51</f>
        <v>0</v>
      </c>
      <c r="X29" s="151">
        <f t="shared" si="1"/>
        <v>0</v>
      </c>
      <c r="Y29" s="678">
        <f>+$X29*'מקדמי פליטה'!G51/1000</f>
        <v>0</v>
      </c>
      <c r="Z29" s="678">
        <f>+$X29*'מקדמי פליטה'!H51/1000</f>
        <v>0</v>
      </c>
    </row>
    <row r="30" spans="2:26" ht="24" customHeight="1" thickTop="1" thickBot="1">
      <c r="B30" s="59" t="s">
        <v>89</v>
      </c>
      <c r="C30" s="58"/>
      <c r="D30" s="777"/>
      <c r="E30" s="778"/>
      <c r="F30" s="779" t="s">
        <v>232</v>
      </c>
      <c r="G30" s="780"/>
      <c r="H30" s="769">
        <f>IF(F30='מקדמי פליטה'!$A$19,'מקדמי פליטה'!C52*1000,'מקדמי פליטה'!F52)</f>
        <v>2.2779326000000002</v>
      </c>
      <c r="I30" s="770"/>
      <c r="J30" s="844"/>
      <c r="K30" s="844"/>
      <c r="L30" s="781">
        <f>+D30*H30/1000</f>
        <v>0</v>
      </c>
      <c r="M30" s="782"/>
      <c r="N30" s="783"/>
      <c r="O30" s="755">
        <f>+L30/סיכום!$C$34</f>
        <v>0</v>
      </c>
      <c r="P30" s="756"/>
      <c r="Q30" s="775"/>
      <c r="R30" s="776"/>
      <c r="S30" s="204"/>
      <c r="T30" s="164"/>
      <c r="U30" s="151">
        <f t="shared" si="0"/>
        <v>0</v>
      </c>
      <c r="V30" s="151">
        <f>+$U30*'מקדמי פליטה'!D52</f>
        <v>0</v>
      </c>
      <c r="W30" s="151">
        <f>+$U30*'מקדמי פליטה'!E52</f>
        <v>0</v>
      </c>
      <c r="X30" s="151">
        <f t="shared" si="1"/>
        <v>0</v>
      </c>
      <c r="Y30" s="678">
        <f>+$X30*'מקדמי פליטה'!G52/1000</f>
        <v>0</v>
      </c>
      <c r="Z30" s="678">
        <f>+$X30*'מקדמי פליטה'!H52/1000</f>
        <v>0</v>
      </c>
    </row>
    <row r="31" spans="2:26" ht="24" customHeight="1" thickTop="1" thickBot="1">
      <c r="B31" s="791" t="s">
        <v>546</v>
      </c>
      <c r="C31" s="792"/>
      <c r="D31" s="672"/>
      <c r="E31" s="672"/>
      <c r="F31" s="786"/>
      <c r="G31" s="786"/>
      <c r="H31" s="784"/>
      <c r="I31" s="785"/>
      <c r="J31" s="844"/>
      <c r="K31" s="844"/>
      <c r="L31" s="793"/>
      <c r="M31" s="794"/>
      <c r="N31" s="794"/>
      <c r="O31" s="795"/>
      <c r="P31" s="796"/>
      <c r="Q31" s="544"/>
      <c r="R31" s="544"/>
      <c r="S31" s="544"/>
      <c r="T31" s="164"/>
      <c r="Y31" s="678"/>
      <c r="Z31" s="678"/>
    </row>
    <row r="32" spans="2:26" ht="24" customHeight="1" thickTop="1" thickBot="1">
      <c r="B32" s="59" t="s">
        <v>81</v>
      </c>
      <c r="C32" s="58"/>
      <c r="D32" s="777"/>
      <c r="E32" s="778"/>
      <c r="F32" s="779" t="s">
        <v>232</v>
      </c>
      <c r="G32" s="780"/>
      <c r="H32" s="769">
        <f>IF(F32='מקדמי פליטה'!$A$19,'מקדמי פליטה'!C51*1000,'מקדמי פליטה'!F51)</f>
        <v>2.2779326000000002</v>
      </c>
      <c r="I32" s="770"/>
      <c r="J32" s="844"/>
      <c r="K32" s="844"/>
      <c r="L32" s="781">
        <f>+D32*H32/1000</f>
        <v>0</v>
      </c>
      <c r="M32" s="782"/>
      <c r="N32" s="783"/>
      <c r="O32" s="755">
        <f>+L32/סיכום!$C$34</f>
        <v>0</v>
      </c>
      <c r="P32" s="756"/>
      <c r="Q32" s="757"/>
      <c r="R32" s="758"/>
      <c r="S32" s="204"/>
      <c r="T32" s="164"/>
      <c r="U32" s="151">
        <f>IF(F32="TJ", D32,0)</f>
        <v>0</v>
      </c>
      <c r="V32" s="151">
        <f>+$U32*'מקדמי פליטה'!D51</f>
        <v>0</v>
      </c>
      <c r="W32" s="151">
        <f>+$U32*'מקדמי פליטה'!E51</f>
        <v>0</v>
      </c>
      <c r="X32" s="151">
        <f>IF(F32="Liter", D32,0)</f>
        <v>0</v>
      </c>
      <c r="Y32" s="678">
        <f>+$X32*'מקדמי פליטה'!G51/1000</f>
        <v>0</v>
      </c>
      <c r="Z32" s="678">
        <f>+$X32*'מקדמי פליטה'!H51/1000</f>
        <v>0</v>
      </c>
    </row>
    <row r="33" spans="2:26" ht="24" customHeight="1" thickTop="1" thickBot="1">
      <c r="B33" s="59" t="s">
        <v>89</v>
      </c>
      <c r="C33" s="58"/>
      <c r="D33" s="777"/>
      <c r="E33" s="778"/>
      <c r="F33" s="779" t="s">
        <v>232</v>
      </c>
      <c r="G33" s="780"/>
      <c r="H33" s="769">
        <f>IF(F33='מקדמי פליטה'!$A$19,'מקדמי פליטה'!C52*1000,'מקדמי פליטה'!F52)</f>
        <v>2.2779326000000002</v>
      </c>
      <c r="I33" s="770"/>
      <c r="J33" s="844"/>
      <c r="K33" s="844"/>
      <c r="L33" s="781">
        <f>+D33*H33/1000</f>
        <v>0</v>
      </c>
      <c r="M33" s="782"/>
      <c r="N33" s="783"/>
      <c r="O33" s="755">
        <f>+L33/סיכום!$C$34</f>
        <v>0</v>
      </c>
      <c r="P33" s="756"/>
      <c r="Q33" s="775"/>
      <c r="R33" s="776"/>
      <c r="S33" s="204"/>
      <c r="T33" s="164"/>
      <c r="U33" s="151">
        <f>IF(F33="TJ", D33,0)</f>
        <v>0</v>
      </c>
      <c r="V33" s="151">
        <f>+$U33*'מקדמי פליטה'!D52</f>
        <v>0</v>
      </c>
      <c r="W33" s="151">
        <f>+$U33*'מקדמי פליטה'!E52</f>
        <v>0</v>
      </c>
      <c r="X33" s="151">
        <f>IF(F33="Liter", D33,0)</f>
        <v>0</v>
      </c>
      <c r="Y33" s="678">
        <f>+$X33*'מקדמי פליטה'!G52/1000</f>
        <v>0</v>
      </c>
      <c r="Z33" s="678">
        <f>+$X33*'מקדמי פליטה'!H52/1000</f>
        <v>0</v>
      </c>
    </row>
    <row r="34" spans="2:26" ht="24" customHeight="1" thickTop="1" thickBot="1">
      <c r="B34" s="791" t="s">
        <v>90</v>
      </c>
      <c r="C34" s="792"/>
      <c r="D34" s="672"/>
      <c r="E34" s="672"/>
      <c r="F34" s="786"/>
      <c r="G34" s="786"/>
      <c r="H34" s="784"/>
      <c r="I34" s="785"/>
      <c r="J34" s="844"/>
      <c r="K34" s="844"/>
      <c r="L34" s="793"/>
      <c r="M34" s="794"/>
      <c r="N34" s="794"/>
      <c r="O34" s="795"/>
      <c r="P34" s="796"/>
      <c r="Q34" s="104"/>
      <c r="R34" s="104"/>
      <c r="S34" s="104"/>
      <c r="T34" s="164"/>
      <c r="Y34" s="678"/>
      <c r="Z34" s="678"/>
    </row>
    <row r="35" spans="2:26" ht="24" customHeight="1" thickTop="1" thickBot="1">
      <c r="B35" s="59" t="s">
        <v>77</v>
      </c>
      <c r="C35" s="58"/>
      <c r="D35" s="777"/>
      <c r="E35" s="778"/>
      <c r="F35" s="779" t="s">
        <v>232</v>
      </c>
      <c r="G35" s="780"/>
      <c r="H35" s="769">
        <f>IF(F35='מקדמי פליטה'!$A$19,'מקדמי פליטה'!C55*1000,'מקדמי פליטה'!F55)</f>
        <v>2.6997520000000002</v>
      </c>
      <c r="I35" s="770"/>
      <c r="J35" s="844"/>
      <c r="K35" s="844"/>
      <c r="L35" s="781">
        <f>+D35*H35/1000</f>
        <v>0</v>
      </c>
      <c r="M35" s="782"/>
      <c r="N35" s="783"/>
      <c r="O35" s="755">
        <f>+L35/סיכום!$C$34</f>
        <v>0</v>
      </c>
      <c r="P35" s="756"/>
      <c r="Q35" s="757"/>
      <c r="R35" s="758"/>
      <c r="S35" s="204"/>
      <c r="T35" s="164"/>
      <c r="U35" s="151">
        <f t="shared" si="0"/>
        <v>0</v>
      </c>
      <c r="V35" s="151">
        <f>+$U35*'מקדמי פליטה'!D55</f>
        <v>0</v>
      </c>
      <c r="W35" s="151">
        <f>+$U35*'מקדמי פליטה'!E55</f>
        <v>0</v>
      </c>
      <c r="X35" s="151">
        <f t="shared" si="1"/>
        <v>0</v>
      </c>
      <c r="Y35" s="678">
        <f>+$X35*'מקדמי פליטה'!G55/1000</f>
        <v>0</v>
      </c>
      <c r="Z35" s="678">
        <f>+$X35*'מקדמי פליטה'!H55/1000</f>
        <v>0</v>
      </c>
    </row>
    <row r="36" spans="2:26" ht="24" customHeight="1" thickTop="1" thickBot="1">
      <c r="B36" s="59" t="s">
        <v>517</v>
      </c>
      <c r="C36" s="58"/>
      <c r="D36" s="777">
        <v>705576</v>
      </c>
      <c r="E36" s="778"/>
      <c r="F36" s="779" t="s">
        <v>232</v>
      </c>
      <c r="G36" s="780"/>
      <c r="H36" s="769">
        <f>IF(F36='מקדמי פליטה'!$A$19,'מקדמי פליטה'!C56*1000,'מקדמי פליטה'!F56)</f>
        <v>2.6997520000000002</v>
      </c>
      <c r="I36" s="770"/>
      <c r="J36" s="844"/>
      <c r="K36" s="844"/>
      <c r="L36" s="781">
        <f>+D36*H36/1000</f>
        <v>1904.8802171520001</v>
      </c>
      <c r="M36" s="782"/>
      <c r="N36" s="783"/>
      <c r="O36" s="755">
        <f>+L36/סיכום!$C$34</f>
        <v>0.15410250212080467</v>
      </c>
      <c r="P36" s="756"/>
      <c r="Q36" s="757"/>
      <c r="R36" s="758"/>
      <c r="S36" s="204"/>
      <c r="T36" s="164"/>
      <c r="U36" s="151">
        <f t="shared" si="0"/>
        <v>0</v>
      </c>
      <c r="V36" s="151">
        <f>+$U36*'מקדמי פליטה'!D56</f>
        <v>0</v>
      </c>
      <c r="W36" s="151">
        <f>+$U36*'מקדמי פליטה'!E56</f>
        <v>0</v>
      </c>
      <c r="X36" s="151">
        <f t="shared" si="1"/>
        <v>705576</v>
      </c>
      <c r="Y36" s="678">
        <f>+$X36*'מקדמי פליטה'!G56/1000</f>
        <v>9.8780639999999989E-2</v>
      </c>
      <c r="Z36" s="678">
        <f>+$X36*'מקדמי פליטה'!H56/1000</f>
        <v>9.8780639999999989E-2</v>
      </c>
    </row>
    <row r="37" spans="2:26" ht="24" customHeight="1" thickTop="1" thickBot="1">
      <c r="B37" s="59" t="s">
        <v>582</v>
      </c>
      <c r="C37" s="58"/>
      <c r="D37" s="777">
        <v>58968</v>
      </c>
      <c r="E37" s="778"/>
      <c r="F37" s="779" t="s">
        <v>232</v>
      </c>
      <c r="G37" s="780"/>
      <c r="H37" s="769">
        <f>IF(F37='מקדמי פליטה'!$A$19,'מקדמי פליטה'!C57*1000,'מקדמי פליטה'!F57)</f>
        <v>2.6997520000000002</v>
      </c>
      <c r="I37" s="770"/>
      <c r="J37" s="844"/>
      <c r="K37" s="844"/>
      <c r="L37" s="781">
        <f>+D37*H37/1000</f>
        <v>159.19897593600001</v>
      </c>
      <c r="M37" s="782"/>
      <c r="N37" s="783"/>
      <c r="O37" s="755">
        <f>+L37/סיכום!$C$34</f>
        <v>1.2879004310038338E-2</v>
      </c>
      <c r="P37" s="756"/>
      <c r="Q37" s="775"/>
      <c r="R37" s="776"/>
      <c r="S37" s="204"/>
      <c r="T37" s="164"/>
      <c r="U37" s="151">
        <f t="shared" si="0"/>
        <v>0</v>
      </c>
      <c r="V37" s="151">
        <f>+$U37*'מקדמי פליטה'!D57</f>
        <v>0</v>
      </c>
      <c r="W37" s="151">
        <f>+$U37*'מקדמי פליטה'!E57</f>
        <v>0</v>
      </c>
      <c r="X37" s="151">
        <f t="shared" si="1"/>
        <v>58968</v>
      </c>
      <c r="Y37" s="678">
        <f>+$X37*'מקדמי פליטה'!G57/1000</f>
        <v>8.2555199999999988E-3</v>
      </c>
      <c r="Z37" s="678">
        <f>+$X37*'מקדמי פליטה'!H57/1000</f>
        <v>8.2555199999999988E-3</v>
      </c>
    </row>
    <row r="38" spans="2:26" ht="24" customHeight="1" thickTop="1" thickBot="1">
      <c r="B38" s="665" t="s">
        <v>546</v>
      </c>
      <c r="C38" s="32"/>
      <c r="D38" s="777">
        <v>3721086</v>
      </c>
      <c r="E38" s="778"/>
      <c r="F38" s="779" t="s">
        <v>232</v>
      </c>
      <c r="G38" s="780"/>
      <c r="H38" s="769">
        <f>IF(F38='מקדמי פליטה'!$A$19,'מקדמי פליטה'!C57*1000,'מקדמי פליטה'!F57)</f>
        <v>2.6997520000000002</v>
      </c>
      <c r="I38" s="770"/>
      <c r="J38" s="844"/>
      <c r="K38" s="844"/>
      <c r="L38" s="781">
        <f>+D38*H38/1000</f>
        <v>10046.009370672</v>
      </c>
      <c r="M38" s="782"/>
      <c r="N38" s="783"/>
      <c r="O38" s="755">
        <f>+L38/סיכום!$C$34</f>
        <v>0.81270998901138436</v>
      </c>
      <c r="P38" s="756"/>
      <c r="Q38" s="775"/>
      <c r="R38" s="776"/>
      <c r="S38" s="204"/>
      <c r="T38" s="164"/>
      <c r="U38" s="151">
        <f>IF(F38="TJ", D38,0)</f>
        <v>0</v>
      </c>
      <c r="V38" s="151">
        <f>+$U38*'מקדמי פליטה'!D57</f>
        <v>0</v>
      </c>
      <c r="W38" s="151">
        <f>+$U38*'מקדמי פליטה'!E57</f>
        <v>0</v>
      </c>
      <c r="X38" s="151">
        <f>IF(F38="Liter", D38,0)</f>
        <v>3721086</v>
      </c>
      <c r="Y38" s="678">
        <f>+$X38*'מקדמי פליטה'!G57/1000</f>
        <v>0.52095204000000006</v>
      </c>
      <c r="Z38" s="678">
        <f>+$X38*'מקדמי פליטה'!H57/1000</f>
        <v>0.52095204000000006</v>
      </c>
    </row>
    <row r="39" spans="2:26" ht="24" customHeight="1" thickTop="1" thickBot="1">
      <c r="B39" s="665" t="s">
        <v>602</v>
      </c>
      <c r="C39" s="32"/>
      <c r="D39" s="777">
        <v>189003</v>
      </c>
      <c r="E39" s="778"/>
      <c r="F39" s="856" t="s">
        <v>232</v>
      </c>
      <c r="G39" s="857"/>
      <c r="H39" s="769">
        <v>0.255</v>
      </c>
      <c r="I39" s="770"/>
      <c r="J39" s="844"/>
      <c r="K39" s="844"/>
      <c r="L39" s="781">
        <f>+D39*H39/1000</f>
        <v>48.195765000000002</v>
      </c>
      <c r="M39" s="782"/>
      <c r="N39" s="783"/>
      <c r="O39" s="755">
        <f>+L39/סיכום!$C$34</f>
        <v>3.8989790073155339E-3</v>
      </c>
      <c r="P39" s="756"/>
      <c r="Q39" s="775"/>
      <c r="R39" s="776"/>
      <c r="S39" s="204"/>
      <c r="T39" s="164"/>
      <c r="X39" s="151">
        <f t="shared" si="1"/>
        <v>189003</v>
      </c>
      <c r="Y39" s="151">
        <f>+$X39*'מקדמי פליטה'!G58/1000</f>
        <v>0</v>
      </c>
      <c r="Z39" s="151">
        <f>+$X39*'מקדמי פליטה'!H58/1000</f>
        <v>0</v>
      </c>
    </row>
    <row r="40" spans="2:26" ht="24" customHeight="1" thickTop="1" thickBot="1">
      <c r="B40" s="791" t="s">
        <v>229</v>
      </c>
      <c r="C40" s="792"/>
      <c r="D40" s="672"/>
      <c r="E40" s="672"/>
      <c r="F40" s="786"/>
      <c r="G40" s="786"/>
      <c r="H40" s="784"/>
      <c r="I40" s="785"/>
      <c r="J40" s="844"/>
      <c r="K40" s="844"/>
      <c r="L40" s="805"/>
      <c r="M40" s="806"/>
      <c r="N40" s="806"/>
      <c r="O40" s="795"/>
      <c r="P40" s="796"/>
      <c r="Q40" s="104"/>
      <c r="R40" s="104"/>
      <c r="S40" s="104"/>
      <c r="T40" s="164"/>
    </row>
    <row r="41" spans="2:26" ht="24" customHeight="1" thickTop="1" thickBot="1">
      <c r="B41" s="59" t="s">
        <v>519</v>
      </c>
      <c r="C41" s="32"/>
      <c r="D41" s="777"/>
      <c r="E41" s="778"/>
      <c r="F41" s="779" t="s">
        <v>232</v>
      </c>
      <c r="G41" s="780"/>
      <c r="H41" s="769">
        <f>IF(F41='מקדמי פליטה'!$A$19,'מקדמי פליטה'!C60*1000,'מקדמי פליטה'!F60)</f>
        <v>2.125</v>
      </c>
      <c r="I41" s="770"/>
      <c r="J41" s="844"/>
      <c r="K41" s="844"/>
      <c r="L41" s="752">
        <f>+D41*H41/1000</f>
        <v>0</v>
      </c>
      <c r="M41" s="753"/>
      <c r="N41" s="754"/>
      <c r="O41" s="755">
        <f>+L41/סיכום!$C$34</f>
        <v>0</v>
      </c>
      <c r="P41" s="756"/>
      <c r="Q41" s="757"/>
      <c r="R41" s="758"/>
      <c r="S41" s="204"/>
      <c r="T41" s="164"/>
      <c r="U41" s="151">
        <f t="shared" si="0"/>
        <v>0</v>
      </c>
      <c r="V41" s="151">
        <f>+$U41*'מקדמי פליטה'!D60</f>
        <v>0</v>
      </c>
      <c r="W41" s="151">
        <f>+$U41*'מקדמי פליטה'!E60</f>
        <v>0</v>
      </c>
      <c r="X41" s="151">
        <f t="shared" si="1"/>
        <v>0</v>
      </c>
      <c r="Y41" s="151">
        <f>+$X41*'מקדמי פליטה'!G60/1000</f>
        <v>0</v>
      </c>
      <c r="Z41" s="151">
        <f>+$X41*'מקדמי פליטה'!H60/1000</f>
        <v>0</v>
      </c>
    </row>
    <row r="42" spans="2:26" ht="24" customHeight="1" thickTop="1" thickBot="1">
      <c r="B42" s="59" t="s">
        <v>520</v>
      </c>
      <c r="C42" s="32"/>
      <c r="D42" s="777"/>
      <c r="E42" s="778"/>
      <c r="F42" s="779" t="s">
        <v>232</v>
      </c>
      <c r="G42" s="780"/>
      <c r="H42" s="769">
        <f>IF(F42='מקדמי פליטה'!$A$19,'מקדמי פליטה'!C61*1000,'מקדמי פליטה'!F61)</f>
        <v>2.677</v>
      </c>
      <c r="I42" s="770"/>
      <c r="J42" s="844"/>
      <c r="K42" s="844"/>
      <c r="L42" s="752">
        <f>+D42*H42/1000</f>
        <v>0</v>
      </c>
      <c r="M42" s="753"/>
      <c r="N42" s="754"/>
      <c r="O42" s="755">
        <f>+L42/סיכום!$C$34</f>
        <v>0</v>
      </c>
      <c r="P42" s="756"/>
      <c r="Q42" s="757"/>
      <c r="R42" s="758"/>
      <c r="S42" s="207"/>
      <c r="T42" s="164"/>
      <c r="U42" s="151">
        <f t="shared" si="0"/>
        <v>0</v>
      </c>
      <c r="V42" s="151">
        <f>+$U42*'מקדמי פליטה'!D61</f>
        <v>0</v>
      </c>
      <c r="W42" s="151">
        <f>+$U42*'מקדמי פליטה'!E61</f>
        <v>0</v>
      </c>
      <c r="X42" s="151">
        <f t="shared" si="1"/>
        <v>0</v>
      </c>
      <c r="Y42" s="151">
        <f>+$X42*'מקדמי פליטה'!G61/1000</f>
        <v>0</v>
      </c>
      <c r="Z42" s="151">
        <f>+$X42*'מקדמי פליטה'!H61/1000</f>
        <v>0</v>
      </c>
    </row>
    <row r="43" spans="2:26" ht="24" customHeight="1" thickTop="1" thickBot="1">
      <c r="B43" s="59" t="s">
        <v>633</v>
      </c>
      <c r="C43" s="32"/>
      <c r="D43" s="777"/>
      <c r="E43" s="778"/>
      <c r="F43" s="779" t="s">
        <v>232</v>
      </c>
      <c r="G43" s="780"/>
      <c r="H43" s="769">
        <f>IF(F43='מקדמי פליטה'!$A$19,'מקדמי פליטה'!C62*1000,'מקדמי פליטה'!F62)</f>
        <v>2.6576</v>
      </c>
      <c r="I43" s="770"/>
      <c r="J43" s="844"/>
      <c r="K43" s="844"/>
      <c r="L43" s="752">
        <f>+D43*H43/1000</f>
        <v>0</v>
      </c>
      <c r="M43" s="753"/>
      <c r="N43" s="754"/>
      <c r="O43" s="755">
        <f>+L43/סיכום!$C$34</f>
        <v>0</v>
      </c>
      <c r="P43" s="756"/>
      <c r="Q43" s="757"/>
      <c r="R43" s="758"/>
      <c r="S43" s="207"/>
      <c r="T43" s="164"/>
    </row>
    <row r="44" spans="2:26" ht="24" customHeight="1" thickTop="1" thickBot="1">
      <c r="B44" s="791" t="s">
        <v>625</v>
      </c>
      <c r="C44" s="792"/>
      <c r="D44" s="672"/>
      <c r="E44" s="672"/>
      <c r="F44" s="786"/>
      <c r="G44" s="786"/>
      <c r="H44" s="784"/>
      <c r="I44" s="785"/>
      <c r="J44" s="844"/>
      <c r="K44" s="844"/>
      <c r="L44" s="805"/>
      <c r="M44" s="806"/>
      <c r="N44" s="806"/>
      <c r="O44" s="795"/>
      <c r="P44" s="796"/>
      <c r="Q44" s="104"/>
      <c r="R44" s="104"/>
      <c r="S44" s="104"/>
      <c r="T44" s="164"/>
    </row>
    <row r="45" spans="2:26" ht="24" customHeight="1" thickTop="1" thickBot="1">
      <c r="B45" s="59" t="s">
        <v>521</v>
      </c>
      <c r="C45" s="58"/>
      <c r="D45" s="777"/>
      <c r="E45" s="778"/>
      <c r="F45" s="779" t="s">
        <v>181</v>
      </c>
      <c r="G45" s="780"/>
      <c r="H45" s="769">
        <f>IF(F45='מקדמי פליטה'!$A$19,'מקדמי פליטה'!C64*1000,'מקדמי פליטה'!F64)</f>
        <v>63100</v>
      </c>
      <c r="I45" s="770"/>
      <c r="J45" s="844"/>
      <c r="K45" s="844"/>
      <c r="L45" s="752">
        <f>+D45*H45/1000</f>
        <v>0</v>
      </c>
      <c r="M45" s="753"/>
      <c r="N45" s="754"/>
      <c r="O45" s="755">
        <f>+L45/סיכום!$C$34</f>
        <v>0</v>
      </c>
      <c r="P45" s="756"/>
      <c r="Q45" s="757"/>
      <c r="R45" s="758"/>
      <c r="S45" s="204"/>
      <c r="T45" s="164"/>
      <c r="U45" s="151">
        <f t="shared" si="0"/>
        <v>0</v>
      </c>
      <c r="V45" s="151">
        <f>+$U45*'מקדמי פליטה'!D64</f>
        <v>0</v>
      </c>
      <c r="W45" s="151">
        <f>+$U45*'מקדמי פליטה'!E64</f>
        <v>0</v>
      </c>
      <c r="X45" s="151">
        <f t="shared" si="1"/>
        <v>0</v>
      </c>
      <c r="Y45" s="151">
        <f>+$X45*'מקדמי פליטה'!G64/1000</f>
        <v>0</v>
      </c>
      <c r="Z45" s="151">
        <f>+$X45*'מקדמי פליטה'!H64/1000</f>
        <v>0</v>
      </c>
    </row>
    <row r="46" spans="2:26" ht="24" customHeight="1" thickTop="1" thickBot="1">
      <c r="B46" s="59" t="s">
        <v>518</v>
      </c>
      <c r="C46" s="58"/>
      <c r="D46" s="777"/>
      <c r="E46" s="778"/>
      <c r="F46" s="779" t="s">
        <v>232</v>
      </c>
      <c r="G46" s="780"/>
      <c r="H46" s="769">
        <f>IF(F46='מקדמי פליטה'!$A$19,'מקדמי פליטה'!C65*1000,'מקדמי פליטה'!F65)</f>
        <v>1.7310000000000001</v>
      </c>
      <c r="I46" s="770"/>
      <c r="J46" s="844"/>
      <c r="K46" s="844"/>
      <c r="L46" s="752">
        <f>+D46*H46/1000</f>
        <v>0</v>
      </c>
      <c r="M46" s="753"/>
      <c r="N46" s="754"/>
      <c r="O46" s="755">
        <f>+L46/סיכום!$C$34</f>
        <v>0</v>
      </c>
      <c r="P46" s="756"/>
      <c r="Q46" s="775"/>
      <c r="R46" s="776"/>
      <c r="S46" s="204"/>
      <c r="T46" s="164"/>
      <c r="U46" s="151">
        <f t="shared" si="0"/>
        <v>0</v>
      </c>
      <c r="V46" s="151">
        <f>+$U46*'מקדמי פליטה'!D65</f>
        <v>0</v>
      </c>
      <c r="W46" s="151">
        <f>+$U46*'מקדמי פליטה'!E65</f>
        <v>0</v>
      </c>
      <c r="X46" s="151">
        <f t="shared" si="1"/>
        <v>0</v>
      </c>
      <c r="Y46" s="151">
        <f>+$X46*'מקדמי פליטה'!G65/1000</f>
        <v>0</v>
      </c>
      <c r="Z46" s="151">
        <f>+$X46*'מקדמי פליטה'!H65/1000</f>
        <v>0</v>
      </c>
    </row>
    <row r="47" spans="2:26" ht="24" customHeight="1" thickTop="1" thickBot="1">
      <c r="B47" s="791" t="s">
        <v>626</v>
      </c>
      <c r="C47" s="792"/>
      <c r="D47" s="672"/>
      <c r="E47" s="672"/>
      <c r="F47" s="786"/>
      <c r="G47" s="786"/>
      <c r="H47" s="787"/>
      <c r="I47" s="788"/>
      <c r="J47" s="844"/>
      <c r="K47" s="844"/>
      <c r="L47" s="805"/>
      <c r="M47" s="806"/>
      <c r="N47" s="806"/>
      <c r="O47" s="795"/>
      <c r="P47" s="800"/>
      <c r="Q47" s="104"/>
      <c r="R47" s="104"/>
      <c r="S47" s="104"/>
      <c r="T47" s="164"/>
    </row>
    <row r="48" spans="2:26" ht="24" customHeight="1" thickTop="1" thickBot="1">
      <c r="B48" s="59" t="s">
        <v>522</v>
      </c>
      <c r="C48" s="58"/>
      <c r="D48" s="777"/>
      <c r="E48" s="778"/>
      <c r="F48" s="779" t="s">
        <v>181</v>
      </c>
      <c r="G48" s="780"/>
      <c r="H48" s="769">
        <f>IF(F48='מקדמי פליטה'!$A$19,'מקדמי פליטה'!C67*1000,'מקדמי פליטה'!F67)</f>
        <v>56100</v>
      </c>
      <c r="I48" s="770"/>
      <c r="J48" s="844"/>
      <c r="K48" s="844"/>
      <c r="L48" s="752">
        <f>+D48*H48/1000</f>
        <v>0</v>
      </c>
      <c r="M48" s="753"/>
      <c r="N48" s="754"/>
      <c r="O48" s="755">
        <f>+L48/סיכום!$C$34</f>
        <v>0</v>
      </c>
      <c r="P48" s="756"/>
      <c r="Q48" s="757"/>
      <c r="R48" s="758"/>
      <c r="S48" s="204"/>
      <c r="T48" s="164"/>
      <c r="U48" s="151">
        <f t="shared" si="0"/>
        <v>0</v>
      </c>
      <c r="V48" s="151">
        <f>+$U48*'מקדמי פליטה'!D67</f>
        <v>0</v>
      </c>
      <c r="W48" s="151">
        <f>+$U48*'מקדמי פליטה'!E67</f>
        <v>0</v>
      </c>
      <c r="X48" s="151">
        <f>IF(F48="kg", D48,0)</f>
        <v>0</v>
      </c>
      <c r="Y48" s="151">
        <f>+$X48*'מקדמי פליטה'!G67/1000</f>
        <v>0</v>
      </c>
      <c r="Z48" s="151">
        <f>+$X48*'מקדמי פליטה'!H67/1000</f>
        <v>0</v>
      </c>
    </row>
    <row r="49" spans="2:26" ht="24" customHeight="1" thickTop="1" thickBot="1">
      <c r="B49" s="59" t="s">
        <v>518</v>
      </c>
      <c r="C49" s="58"/>
      <c r="D49" s="777"/>
      <c r="E49" s="778"/>
      <c r="F49" s="779" t="s">
        <v>534</v>
      </c>
      <c r="G49" s="780"/>
      <c r="H49" s="769">
        <f>IF(F49='מקדמי פליטה'!$A$19,'מקדמי פליטה'!C68*1000,'מקדמי פליטה'!F68)</f>
        <v>2.6928000000000001</v>
      </c>
      <c r="I49" s="770"/>
      <c r="J49" s="844"/>
      <c r="K49" s="844"/>
      <c r="L49" s="752">
        <f>+D49*H49/1000</f>
        <v>0</v>
      </c>
      <c r="M49" s="753"/>
      <c r="N49" s="754"/>
      <c r="O49" s="755">
        <f>+L49/סיכום!$C$34</f>
        <v>0</v>
      </c>
      <c r="P49" s="756"/>
      <c r="Q49" s="757"/>
      <c r="R49" s="758"/>
      <c r="S49" s="204"/>
      <c r="T49" s="164"/>
      <c r="U49" s="151">
        <f t="shared" si="0"/>
        <v>0</v>
      </c>
      <c r="V49" s="151">
        <f>+$U49*'מקדמי פליטה'!D68</f>
        <v>0</v>
      </c>
      <c r="W49" s="151">
        <f>+$U49*'מקדמי פליטה'!E68</f>
        <v>0</v>
      </c>
      <c r="X49" s="151">
        <f>IF(F49="Kg", D49,0)</f>
        <v>0</v>
      </c>
      <c r="Y49" s="151">
        <f>+$X49*'מקדמי פליטה'!G68/1000</f>
        <v>0</v>
      </c>
      <c r="Z49" s="151">
        <f>+$X49*'מקדמי פליטה'!H68/1000</f>
        <v>0</v>
      </c>
    </row>
    <row r="50" spans="2:26" ht="24" customHeight="1" thickTop="1" thickBot="1">
      <c r="B50" s="59" t="s">
        <v>79</v>
      </c>
      <c r="C50" s="58"/>
      <c r="D50" s="777"/>
      <c r="E50" s="778"/>
      <c r="F50" s="789" t="s">
        <v>534</v>
      </c>
      <c r="G50" s="790"/>
      <c r="H50" s="769">
        <f>IF(F50='מקדמי פליטה'!$A$19,'מקדמי פליטה'!C69*1000,'מקדמי פליטה'!F69)</f>
        <v>2.6928000000000001</v>
      </c>
      <c r="I50" s="770"/>
      <c r="J50" s="844"/>
      <c r="K50" s="844"/>
      <c r="L50" s="752">
        <f>+D50*H50/1000</f>
        <v>0</v>
      </c>
      <c r="M50" s="753"/>
      <c r="N50" s="754"/>
      <c r="O50" s="755">
        <f>+L50/סיכום!$C$34</f>
        <v>0</v>
      </c>
      <c r="P50" s="756"/>
      <c r="Q50" s="775"/>
      <c r="R50" s="776"/>
      <c r="S50" s="204"/>
      <c r="T50" s="164"/>
      <c r="U50" s="151">
        <f t="shared" si="0"/>
        <v>0</v>
      </c>
      <c r="V50" s="151">
        <f>+$U50*'מקדמי פליטה'!D69</f>
        <v>0</v>
      </c>
      <c r="W50" s="151">
        <f>+$U50*'מקדמי פליטה'!E69</f>
        <v>0</v>
      </c>
      <c r="X50" s="151">
        <f>IF(F50="Kg", D50,0)</f>
        <v>0</v>
      </c>
      <c r="Y50" s="151">
        <f>+$X50*'מקדמי פליטה'!G69/1000</f>
        <v>0</v>
      </c>
      <c r="Z50" s="151">
        <f>+$X50*'מקדמי פליטה'!H69/1000</f>
        <v>0</v>
      </c>
    </row>
    <row r="51" spans="2:26" ht="24" customHeight="1" thickTop="1" thickBot="1">
      <c r="B51" s="791" t="s">
        <v>627</v>
      </c>
      <c r="C51" s="792"/>
      <c r="D51" s="672"/>
      <c r="E51" s="672"/>
      <c r="F51" s="786"/>
      <c r="G51" s="786"/>
      <c r="H51" s="784"/>
      <c r="I51" s="785"/>
      <c r="J51" s="844"/>
      <c r="K51" s="844"/>
      <c r="L51" s="805"/>
      <c r="M51" s="806"/>
      <c r="N51" s="806"/>
      <c r="O51" s="795"/>
      <c r="P51" s="800"/>
      <c r="Q51" s="104"/>
      <c r="R51" s="104"/>
      <c r="S51" s="104"/>
      <c r="T51" s="164"/>
    </row>
    <row r="52" spans="2:26" ht="24" customHeight="1" thickTop="1" thickBot="1">
      <c r="B52" s="59" t="s">
        <v>518</v>
      </c>
      <c r="C52" s="58"/>
      <c r="D52" s="777"/>
      <c r="E52" s="778"/>
      <c r="F52" s="798" t="s">
        <v>232</v>
      </c>
      <c r="G52" s="799"/>
      <c r="H52" s="769">
        <f>IF(F52='מקדמי פליטה'!$A$19,'מקדמי פליטה'!C71*1000,'מקדמי פליטה'!F71)</f>
        <v>1.3999262808698858</v>
      </c>
      <c r="I52" s="770"/>
      <c r="J52" s="844"/>
      <c r="K52" s="844"/>
      <c r="L52" s="752">
        <f>+D52*H52/1000</f>
        <v>0</v>
      </c>
      <c r="M52" s="753"/>
      <c r="N52" s="754"/>
      <c r="O52" s="755">
        <f>+L52/סיכום!$C$34</f>
        <v>0</v>
      </c>
      <c r="P52" s="756"/>
      <c r="Q52" s="775"/>
      <c r="R52" s="776"/>
      <c r="S52" s="204"/>
      <c r="T52" s="164"/>
      <c r="U52" s="151">
        <f t="shared" si="0"/>
        <v>0</v>
      </c>
      <c r="V52" s="151">
        <f>+$U52*'מקדמי פליטה'!D71</f>
        <v>0</v>
      </c>
      <c r="W52" s="151">
        <f>+$U52*'מקדמי פליטה'!E71</f>
        <v>0</v>
      </c>
      <c r="X52" s="151">
        <f t="shared" si="1"/>
        <v>0</v>
      </c>
      <c r="Y52" s="151">
        <f>+$X52*'מקדמי פליטה'!G71/1000</f>
        <v>0</v>
      </c>
      <c r="Z52" s="151">
        <f>+$X52*'מקדמי פליטה'!H71/1000</f>
        <v>0</v>
      </c>
    </row>
    <row r="53" spans="2:26" ht="24" hidden="1" customHeight="1" thickTop="1">
      <c r="B53" s="73" t="s">
        <v>155</v>
      </c>
      <c r="C53" s="49"/>
      <c r="D53" s="49"/>
      <c r="E53" s="49"/>
      <c r="F53" s="49"/>
      <c r="G53" s="49"/>
      <c r="H53" s="49"/>
      <c r="I53" s="49"/>
      <c r="J53" s="49"/>
      <c r="K53" s="49"/>
      <c r="L53" s="157"/>
      <c r="M53" s="157"/>
      <c r="N53" s="157"/>
      <c r="O53" s="49"/>
      <c r="P53" s="49"/>
      <c r="Q53" s="208"/>
      <c r="R53" s="208"/>
      <c r="S53" s="209"/>
      <c r="T53" s="164"/>
      <c r="Y53" s="151">
        <f>+$X53*'מקדמי פליטה'!G72/1000</f>
        <v>0</v>
      </c>
      <c r="Z53" s="151">
        <f>+$X53*'מקדמי פליטה'!H72/1000</f>
        <v>0</v>
      </c>
    </row>
    <row r="54" spans="2:26" ht="24" hidden="1" customHeight="1">
      <c r="B54" s="65"/>
      <c r="C54" s="50"/>
      <c r="D54" s="50"/>
      <c r="E54" s="50"/>
      <c r="F54" s="50"/>
      <c r="G54" s="50"/>
      <c r="H54" s="50"/>
      <c r="I54" s="50"/>
      <c r="J54" s="50"/>
      <c r="K54" s="50"/>
      <c r="L54" s="156"/>
      <c r="M54" s="156"/>
      <c r="N54" s="156"/>
      <c r="O54" s="50"/>
      <c r="P54" s="50"/>
      <c r="Q54" s="210"/>
      <c r="R54" s="210"/>
      <c r="S54" s="211"/>
      <c r="T54" s="164"/>
      <c r="Y54" s="151">
        <f>+$X54*'מקדמי פליטה'!G73/1000</f>
        <v>0</v>
      </c>
      <c r="Z54" s="151">
        <f>+$X54*'מקדמי פליטה'!H73/1000</f>
        <v>0</v>
      </c>
    </row>
    <row r="55" spans="2:26" ht="24" hidden="1" customHeight="1" thickBot="1">
      <c r="B55" s="70" t="s">
        <v>80</v>
      </c>
      <c r="C55" s="46"/>
      <c r="D55" s="46"/>
      <c r="E55" s="46"/>
      <c r="F55" s="46"/>
      <c r="G55" s="46"/>
      <c r="H55" s="46"/>
      <c r="I55" s="46"/>
      <c r="J55" s="46"/>
      <c r="K55" s="46"/>
      <c r="L55" s="158"/>
      <c r="M55" s="158"/>
      <c r="N55" s="158"/>
      <c r="O55" s="46"/>
      <c r="P55" s="46"/>
      <c r="Q55" s="212"/>
      <c r="R55" s="212"/>
      <c r="S55" s="213"/>
      <c r="T55" s="164"/>
      <c r="Y55" s="151">
        <f>+$X55*'מקדמי פליטה'!G74/1000</f>
        <v>0</v>
      </c>
      <c r="Z55" s="151">
        <f>+$X55*'מקדמי פליטה'!H74/1000</f>
        <v>0</v>
      </c>
    </row>
    <row r="56" spans="2:26" ht="24" hidden="1" customHeight="1" thickTop="1" thickBot="1">
      <c r="B56" s="59" t="s">
        <v>96</v>
      </c>
      <c r="C56" s="58"/>
      <c r="D56" s="826"/>
      <c r="E56" s="827"/>
      <c r="F56" s="779" t="s">
        <v>232</v>
      </c>
      <c r="G56" s="780"/>
      <c r="H56" s="769">
        <f>IF(F56='מקדמי פליטה'!$A$19,'מקדמי פליטה'!C76*1000,'מקדמי פליטה'!F76)</f>
        <v>2.2779325799999999</v>
      </c>
      <c r="I56" s="770"/>
      <c r="J56" s="808" t="s">
        <v>75</v>
      </c>
      <c r="K56" s="809"/>
      <c r="L56" s="752">
        <f>+D56*H56/1000</f>
        <v>0</v>
      </c>
      <c r="M56" s="753"/>
      <c r="N56" s="754"/>
      <c r="O56" s="773">
        <f>+L56/סיכום!$C$20</f>
        <v>0</v>
      </c>
      <c r="P56" s="807"/>
      <c r="Q56" s="775"/>
      <c r="R56" s="776"/>
      <c r="S56" s="204"/>
      <c r="T56" s="164"/>
      <c r="U56" s="151">
        <f t="shared" si="0"/>
        <v>0</v>
      </c>
      <c r="V56" s="151">
        <f>+$U56*'מקדמי פליטה'!D77</f>
        <v>0</v>
      </c>
      <c r="W56" s="151">
        <f>+$U56*'מקדמי פליטה'!E77</f>
        <v>0</v>
      </c>
      <c r="X56" s="151">
        <f t="shared" si="1"/>
        <v>0</v>
      </c>
      <c r="Y56" s="151">
        <f>+$X56*'מקדמי פליטה'!G75/1000</f>
        <v>0</v>
      </c>
      <c r="Z56" s="151">
        <f>+$X56*'מקדמי פליטה'!H75/1000</f>
        <v>0</v>
      </c>
    </row>
    <row r="57" spans="2:26" ht="24" hidden="1" customHeight="1" thickTop="1" thickBot="1">
      <c r="B57" s="59" t="s">
        <v>97</v>
      </c>
      <c r="C57" s="58"/>
      <c r="D57" s="826"/>
      <c r="E57" s="827"/>
      <c r="F57" s="779" t="s">
        <v>232</v>
      </c>
      <c r="G57" s="780"/>
      <c r="H57" s="769">
        <f>IF(F57='מקדמי פליטה'!$A$19,'מקדמי פליטה'!C77*1000,'מקדמי פליטה'!F77)</f>
        <v>2.2779325799999999</v>
      </c>
      <c r="I57" s="770"/>
      <c r="J57" s="810"/>
      <c r="K57" s="811"/>
      <c r="L57" s="752">
        <f>+D57*H57/1000</f>
        <v>0</v>
      </c>
      <c r="M57" s="753"/>
      <c r="N57" s="754"/>
      <c r="O57" s="773">
        <f>+L57/סיכום!$C$20</f>
        <v>0</v>
      </c>
      <c r="P57" s="807"/>
      <c r="Q57" s="775"/>
      <c r="R57" s="776"/>
      <c r="S57" s="204"/>
      <c r="T57" s="164"/>
      <c r="U57" s="151">
        <f t="shared" si="0"/>
        <v>0</v>
      </c>
      <c r="V57" s="151">
        <f>+$U57*'מקדמי פליטה'!D78</f>
        <v>0</v>
      </c>
      <c r="W57" s="151">
        <f>+$U57*'מקדמי פליטה'!E78</f>
        <v>0</v>
      </c>
      <c r="X57" s="151">
        <f t="shared" si="1"/>
        <v>0</v>
      </c>
      <c r="Y57" s="151">
        <f>+$X57*'מקדמי פליטה'!G76/1000</f>
        <v>0</v>
      </c>
      <c r="Z57" s="151">
        <f>+$X57*'מקדמי פליטה'!H76/1000</f>
        <v>0</v>
      </c>
    </row>
    <row r="58" spans="2:26" ht="24" hidden="1" customHeight="1" thickTop="1" thickBot="1">
      <c r="B58" s="59" t="s">
        <v>99</v>
      </c>
      <c r="C58" s="58"/>
      <c r="D58" s="826"/>
      <c r="E58" s="827"/>
      <c r="F58" s="779" t="s">
        <v>232</v>
      </c>
      <c r="G58" s="780"/>
      <c r="H58" s="769">
        <f>IF(F58='מקדמי פליטה'!$A$19,'מקדמי פליטה'!C78*1000,'מקדמי פליטה'!F78)</f>
        <v>2.2779325799999999</v>
      </c>
      <c r="I58" s="770"/>
      <c r="J58" s="810"/>
      <c r="K58" s="811"/>
      <c r="L58" s="752">
        <f>+D58*H58/1000</f>
        <v>0</v>
      </c>
      <c r="M58" s="753"/>
      <c r="N58" s="754"/>
      <c r="O58" s="773">
        <f>+L58/סיכום!$C$20</f>
        <v>0</v>
      </c>
      <c r="P58" s="807"/>
      <c r="Q58" s="775"/>
      <c r="R58" s="776"/>
      <c r="S58" s="204"/>
      <c r="T58" s="164"/>
      <c r="U58" s="151">
        <f t="shared" si="0"/>
        <v>0</v>
      </c>
      <c r="V58" s="151">
        <f>+$U58*'מקדמי פליטה'!D79</f>
        <v>0</v>
      </c>
      <c r="W58" s="151">
        <f>+$U58*'מקדמי פליטה'!E79</f>
        <v>0</v>
      </c>
      <c r="X58" s="151">
        <f t="shared" si="1"/>
        <v>0</v>
      </c>
      <c r="Y58" s="151">
        <f>+$X58*'מקדמי פליטה'!G77/1000</f>
        <v>0</v>
      </c>
      <c r="Z58" s="151">
        <f>+$X58*'מקדמי פליטה'!H77/1000</f>
        <v>0</v>
      </c>
    </row>
    <row r="59" spans="2:26" ht="24" hidden="1" customHeight="1" thickTop="1" thickBot="1">
      <c r="B59" s="59" t="s">
        <v>100</v>
      </c>
      <c r="C59" s="58"/>
      <c r="D59" s="826"/>
      <c r="E59" s="827"/>
      <c r="F59" s="789" t="s">
        <v>232</v>
      </c>
      <c r="G59" s="790"/>
      <c r="H59" s="769">
        <f>IF(F59='מקדמי פליטה'!$A$19,'מקדמי פליטה'!C79*1000,'מקדמי פליטה'!F79)</f>
        <v>2.2779325799999999</v>
      </c>
      <c r="I59" s="770"/>
      <c r="J59" s="810"/>
      <c r="K59" s="811"/>
      <c r="L59" s="752">
        <f>+D59*H59/1000</f>
        <v>0</v>
      </c>
      <c r="M59" s="753"/>
      <c r="N59" s="754"/>
      <c r="O59" s="773">
        <f>+L59/סיכום!$C$20</f>
        <v>0</v>
      </c>
      <c r="P59" s="807"/>
      <c r="Q59" s="775"/>
      <c r="R59" s="776"/>
      <c r="S59" s="204"/>
      <c r="T59" s="164"/>
      <c r="U59" s="151">
        <f t="shared" si="0"/>
        <v>0</v>
      </c>
      <c r="V59" s="151">
        <f>+$U59*'מקדמי פליטה'!D80</f>
        <v>0</v>
      </c>
      <c r="W59" s="151">
        <f>+$U59*'מקדמי פליטה'!E80</f>
        <v>0</v>
      </c>
      <c r="X59" s="151">
        <f t="shared" si="1"/>
        <v>0</v>
      </c>
      <c r="Y59" s="151">
        <f>+$X59*'מקדמי פליטה'!G78/1000</f>
        <v>0</v>
      </c>
      <c r="Z59" s="151">
        <f>+$X59*'מקדמי פליטה'!H78/1000</f>
        <v>0</v>
      </c>
    </row>
    <row r="60" spans="2:26" ht="24" hidden="1" customHeight="1" thickTop="1" thickBot="1">
      <c r="B60" s="791" t="s">
        <v>90</v>
      </c>
      <c r="C60" s="792"/>
      <c r="D60" s="99"/>
      <c r="E60" s="99"/>
      <c r="F60" s="786"/>
      <c r="G60" s="786"/>
      <c r="H60" s="787"/>
      <c r="I60" s="788"/>
      <c r="J60" s="810"/>
      <c r="K60" s="811"/>
      <c r="L60" s="805"/>
      <c r="M60" s="806"/>
      <c r="N60" s="806"/>
      <c r="O60" s="795"/>
      <c r="P60" s="800"/>
      <c r="Q60" s="104"/>
      <c r="R60" s="104"/>
      <c r="S60" s="104"/>
      <c r="T60" s="164"/>
      <c r="Y60" s="151">
        <f>+$X60*'מקדמי פליטה'!G79/1000</f>
        <v>0</v>
      </c>
      <c r="Z60" s="151">
        <f>+$X60*'מקדמי פליטה'!H79/1000</f>
        <v>0</v>
      </c>
    </row>
    <row r="61" spans="2:26" ht="24" hidden="1" customHeight="1" thickTop="1" thickBot="1">
      <c r="B61" s="59" t="s">
        <v>98</v>
      </c>
      <c r="C61" s="58"/>
      <c r="D61" s="826"/>
      <c r="E61" s="827"/>
      <c r="F61" s="779" t="s">
        <v>232</v>
      </c>
      <c r="G61" s="780"/>
      <c r="H61" s="769">
        <f>IF(F61='מקדמי פליטה'!$A$19,'מקדמי פליטה'!C81*1000,'מקדמי פליטה'!F81)</f>
        <v>2.6997519899999998</v>
      </c>
      <c r="I61" s="770"/>
      <c r="J61" s="810"/>
      <c r="K61" s="811"/>
      <c r="L61" s="752">
        <f t="shared" ref="L61:L66" si="2">+D61*H61/1000</f>
        <v>0</v>
      </c>
      <c r="M61" s="753"/>
      <c r="N61" s="754"/>
      <c r="O61" s="773">
        <f>+L61/סיכום!$C$20</f>
        <v>0</v>
      </c>
      <c r="P61" s="807"/>
      <c r="Q61" s="775"/>
      <c r="R61" s="776"/>
      <c r="S61" s="204"/>
      <c r="T61" s="164"/>
      <c r="U61" s="151">
        <f t="shared" si="0"/>
        <v>0</v>
      </c>
      <c r="V61" s="151">
        <f>+$U61*'מקדמי פליטה'!D82</f>
        <v>0</v>
      </c>
      <c r="W61" s="151">
        <f>+$U61*'מקדמי פליטה'!E82</f>
        <v>0</v>
      </c>
      <c r="X61" s="151">
        <f t="shared" si="1"/>
        <v>0</v>
      </c>
      <c r="Y61" s="151">
        <f>+$X61*'מקדמי פליטה'!G80/1000</f>
        <v>0</v>
      </c>
      <c r="Z61" s="151">
        <f>+$X61*'מקדמי פליטה'!H80/1000</f>
        <v>0</v>
      </c>
    </row>
    <row r="62" spans="2:26" ht="24" hidden="1" customHeight="1" thickTop="1" thickBot="1">
      <c r="B62" s="59" t="s">
        <v>96</v>
      </c>
      <c r="C62" s="58"/>
      <c r="D62" s="826"/>
      <c r="E62" s="827"/>
      <c r="F62" s="779" t="s">
        <v>232</v>
      </c>
      <c r="G62" s="780"/>
      <c r="H62" s="769">
        <f>IF(F62='מקדמי פליטה'!$A$19,'מקדמי פליטה'!C82*1000,'מקדמי פליטה'!F82)</f>
        <v>2.6997519899999998</v>
      </c>
      <c r="I62" s="770"/>
      <c r="J62" s="810"/>
      <c r="K62" s="811"/>
      <c r="L62" s="752">
        <f t="shared" si="2"/>
        <v>0</v>
      </c>
      <c r="M62" s="753"/>
      <c r="N62" s="754"/>
      <c r="O62" s="773">
        <f>+L62/סיכום!$C$20</f>
        <v>0</v>
      </c>
      <c r="P62" s="807"/>
      <c r="Q62" s="775"/>
      <c r="R62" s="776"/>
      <c r="S62" s="204"/>
      <c r="T62" s="164"/>
      <c r="U62" s="151">
        <f t="shared" si="0"/>
        <v>0</v>
      </c>
      <c r="V62" s="151">
        <f>+$U62*'מקדמי פליטה'!D83</f>
        <v>0</v>
      </c>
      <c r="W62" s="151">
        <f>+$U62*'מקדמי פליטה'!E83</f>
        <v>0</v>
      </c>
      <c r="X62" s="151">
        <f t="shared" si="1"/>
        <v>0</v>
      </c>
      <c r="Y62" s="151">
        <f>+$X62*'מקדמי פליטה'!G81/1000</f>
        <v>0</v>
      </c>
      <c r="Z62" s="151">
        <f>+$X62*'מקדמי פליטה'!H81/1000</f>
        <v>0</v>
      </c>
    </row>
    <row r="63" spans="2:26" ht="24" hidden="1" customHeight="1" thickTop="1" thickBot="1">
      <c r="B63" s="59" t="s">
        <v>101</v>
      </c>
      <c r="C63" s="58"/>
      <c r="D63" s="826"/>
      <c r="E63" s="827"/>
      <c r="F63" s="779" t="s">
        <v>232</v>
      </c>
      <c r="G63" s="780"/>
      <c r="H63" s="769">
        <f>IF(F63='מקדמי פליטה'!$A$19,'מקדמי פליטה'!C83*1000,'מקדמי פליטה'!F83)</f>
        <v>2.6997519899999998</v>
      </c>
      <c r="I63" s="770"/>
      <c r="J63" s="810"/>
      <c r="K63" s="811"/>
      <c r="L63" s="752">
        <f t="shared" si="2"/>
        <v>0</v>
      </c>
      <c r="M63" s="753"/>
      <c r="N63" s="754"/>
      <c r="O63" s="773">
        <f>+L63/סיכום!$C$20</f>
        <v>0</v>
      </c>
      <c r="P63" s="807"/>
      <c r="Q63" s="775"/>
      <c r="R63" s="776"/>
      <c r="S63" s="204"/>
      <c r="T63" s="164"/>
      <c r="U63" s="151">
        <f t="shared" si="0"/>
        <v>0</v>
      </c>
      <c r="V63" s="151">
        <f>+$U63*'מקדמי פליטה'!D84</f>
        <v>0</v>
      </c>
      <c r="W63" s="151">
        <f>+$U63*'מקדמי פליטה'!E84</f>
        <v>0</v>
      </c>
      <c r="X63" s="151">
        <f t="shared" si="1"/>
        <v>0</v>
      </c>
      <c r="Y63" s="151">
        <f>+$X63*'מקדמי פליטה'!G82/1000</f>
        <v>0</v>
      </c>
      <c r="Z63" s="151">
        <f>+$X63*'מקדמי פליטה'!H82/1000</f>
        <v>0</v>
      </c>
    </row>
    <row r="64" spans="2:26" ht="24" hidden="1" customHeight="1" thickTop="1" thickBot="1">
      <c r="B64" s="59" t="s">
        <v>99</v>
      </c>
      <c r="C64" s="58"/>
      <c r="D64" s="826"/>
      <c r="E64" s="827"/>
      <c r="F64" s="779" t="s">
        <v>232</v>
      </c>
      <c r="G64" s="780"/>
      <c r="H64" s="769">
        <f>IF(F64='מקדמי פליטה'!$A$19,'מקדמי פליטה'!C84*1000,'מקדמי פליטה'!F84)</f>
        <v>2.6997519899999998</v>
      </c>
      <c r="I64" s="770"/>
      <c r="J64" s="810"/>
      <c r="K64" s="811"/>
      <c r="L64" s="752">
        <f t="shared" si="2"/>
        <v>0</v>
      </c>
      <c r="M64" s="753"/>
      <c r="N64" s="754"/>
      <c r="O64" s="773">
        <f>+L64/סיכום!$C$20</f>
        <v>0</v>
      </c>
      <c r="P64" s="807"/>
      <c r="Q64" s="775"/>
      <c r="R64" s="776"/>
      <c r="S64" s="204"/>
      <c r="T64" s="164"/>
      <c r="U64" s="151">
        <f t="shared" si="0"/>
        <v>0</v>
      </c>
      <c r="V64" s="151">
        <f>+$U64*'מקדמי פליטה'!D85</f>
        <v>0</v>
      </c>
      <c r="W64" s="151">
        <f>+$U64*'מקדמי פליטה'!E85</f>
        <v>0</v>
      </c>
      <c r="X64" s="151">
        <f t="shared" si="1"/>
        <v>0</v>
      </c>
      <c r="Y64" s="151">
        <f>+$X64*'מקדמי פליטה'!G83/1000</f>
        <v>0</v>
      </c>
      <c r="Z64" s="151">
        <f>+$X64*'מקדמי פליטה'!H83/1000</f>
        <v>0</v>
      </c>
    </row>
    <row r="65" spans="1:33" ht="24" hidden="1" customHeight="1" thickTop="1" thickBot="1">
      <c r="B65" s="59" t="s">
        <v>102</v>
      </c>
      <c r="C65" s="58"/>
      <c r="D65" s="826"/>
      <c r="E65" s="827"/>
      <c r="F65" s="779" t="s">
        <v>232</v>
      </c>
      <c r="G65" s="780"/>
      <c r="H65" s="769">
        <f>IF(F65='מקדמי פליטה'!$A$19,'מקדמי פליטה'!C85*1000,'מקדמי פליטה'!F85)</f>
        <v>2.6997519899999998</v>
      </c>
      <c r="I65" s="770"/>
      <c r="J65" s="810"/>
      <c r="K65" s="811"/>
      <c r="L65" s="752">
        <f t="shared" si="2"/>
        <v>0</v>
      </c>
      <c r="M65" s="753"/>
      <c r="N65" s="754"/>
      <c r="O65" s="773">
        <f>+L65/סיכום!$C$20</f>
        <v>0</v>
      </c>
      <c r="P65" s="807"/>
      <c r="Q65" s="775"/>
      <c r="R65" s="776"/>
      <c r="S65" s="204"/>
      <c r="T65" s="164"/>
      <c r="U65" s="151">
        <f t="shared" si="0"/>
        <v>0</v>
      </c>
      <c r="V65" s="151">
        <f>+$U65*'מקדמי פליטה'!D86</f>
        <v>0</v>
      </c>
      <c r="W65" s="151">
        <f>+$U65*'מקדמי פליטה'!E86</f>
        <v>0</v>
      </c>
      <c r="X65" s="151">
        <f t="shared" si="1"/>
        <v>0</v>
      </c>
      <c r="Y65" s="151">
        <f>+$X65*'מקדמי פליטה'!G84/1000</f>
        <v>0</v>
      </c>
      <c r="Z65" s="151">
        <f>+$X65*'מקדמי פליטה'!H84/1000</f>
        <v>0</v>
      </c>
    </row>
    <row r="66" spans="1:33" ht="24" hidden="1" customHeight="1" thickTop="1" thickBot="1">
      <c r="B66" s="59" t="s">
        <v>103</v>
      </c>
      <c r="C66" s="58"/>
      <c r="D66" s="826"/>
      <c r="E66" s="827"/>
      <c r="F66" s="779" t="s">
        <v>232</v>
      </c>
      <c r="G66" s="780"/>
      <c r="H66" s="769">
        <f>IF(F66='מקדמי פליטה'!$A$19,'מקדמי פליטה'!C86*1000,'מקדמי פליטה'!F86)</f>
        <v>2.6997519899999998</v>
      </c>
      <c r="I66" s="770"/>
      <c r="J66" s="810"/>
      <c r="K66" s="811"/>
      <c r="L66" s="752">
        <f t="shared" si="2"/>
        <v>0</v>
      </c>
      <c r="M66" s="753"/>
      <c r="N66" s="754"/>
      <c r="O66" s="773">
        <f>+L66/סיכום!$C$20</f>
        <v>0</v>
      </c>
      <c r="P66" s="807"/>
      <c r="Q66" s="775"/>
      <c r="R66" s="776"/>
      <c r="S66" s="204"/>
      <c r="T66" s="164"/>
      <c r="U66" s="151">
        <f t="shared" si="0"/>
        <v>0</v>
      </c>
      <c r="V66" s="151">
        <f>+$U66*'מקדמי פליטה'!D87</f>
        <v>0</v>
      </c>
      <c r="W66" s="151">
        <f>+$U66*'מקדמי פליטה'!E87</f>
        <v>0</v>
      </c>
      <c r="X66" s="151">
        <f t="shared" si="1"/>
        <v>0</v>
      </c>
      <c r="Y66" s="151">
        <f>+$X66*'מקדמי פליטה'!G85/1000</f>
        <v>0</v>
      </c>
      <c r="Z66" s="151">
        <f>+$X66*'מקדמי פליטה'!H85/1000</f>
        <v>0</v>
      </c>
    </row>
    <row r="67" spans="1:33" ht="24" hidden="1" customHeight="1" thickTop="1" thickBot="1">
      <c r="B67" s="59" t="s">
        <v>104</v>
      </c>
      <c r="C67" s="32"/>
      <c r="D67" s="826"/>
      <c r="E67" s="827"/>
      <c r="F67" s="779" t="s">
        <v>181</v>
      </c>
      <c r="G67" s="780"/>
      <c r="H67" s="769">
        <f>IF(F67='מקדמי פליטה'!$A$19,'מקדמי פליטה'!C87*1000,'מקדמי פליטה'!F87)</f>
        <v>77400</v>
      </c>
      <c r="I67" s="770"/>
      <c r="J67" s="810"/>
      <c r="K67" s="811"/>
      <c r="L67" s="752">
        <f>+D67*H67/1000</f>
        <v>0</v>
      </c>
      <c r="M67" s="753"/>
      <c r="N67" s="754"/>
      <c r="O67" s="773">
        <f>+L67/סיכום!$C$20</f>
        <v>0</v>
      </c>
      <c r="P67" s="807"/>
      <c r="Q67" s="775"/>
      <c r="R67" s="776"/>
      <c r="S67" s="204"/>
      <c r="T67" s="164"/>
      <c r="U67" s="151">
        <f t="shared" si="0"/>
        <v>0</v>
      </c>
      <c r="V67" s="151">
        <f>+$U67*'מקדמי פליטה'!D88</f>
        <v>0</v>
      </c>
      <c r="W67" s="151">
        <f>+$U67*'מקדמי פליטה'!E88</f>
        <v>0</v>
      </c>
      <c r="X67" s="151">
        <f t="shared" si="1"/>
        <v>0</v>
      </c>
      <c r="Y67" s="151">
        <f>+$X67*'מקדמי פליטה'!G86/1000</f>
        <v>0</v>
      </c>
      <c r="Z67" s="151">
        <f>+$X67*'מקדמי פליטה'!H86/1000</f>
        <v>0</v>
      </c>
    </row>
    <row r="68" spans="1:33" ht="24" hidden="1" customHeight="1" thickTop="1" thickBot="1">
      <c r="B68" s="791" t="s">
        <v>153</v>
      </c>
      <c r="C68" s="792"/>
      <c r="D68" s="99"/>
      <c r="E68" s="99"/>
      <c r="F68" s="786"/>
      <c r="G68" s="786"/>
      <c r="H68" s="787"/>
      <c r="I68" s="788"/>
      <c r="J68" s="810"/>
      <c r="K68" s="811"/>
      <c r="L68" s="805"/>
      <c r="M68" s="806"/>
      <c r="N68" s="806"/>
      <c r="O68" s="795"/>
      <c r="P68" s="800"/>
      <c r="Q68" s="104"/>
      <c r="R68" s="104"/>
      <c r="S68" s="104"/>
      <c r="T68" s="164"/>
      <c r="Y68" s="151">
        <f>+$X68*'מקדמי פליטה'!G87/1000</f>
        <v>0</v>
      </c>
      <c r="Z68" s="151">
        <f>+$X68*'מקדמי פליטה'!H87/1000</f>
        <v>0</v>
      </c>
    </row>
    <row r="69" spans="1:33" ht="24" hidden="1" customHeight="1" thickTop="1" thickBot="1">
      <c r="B69" s="59" t="s">
        <v>98</v>
      </c>
      <c r="C69" s="58"/>
      <c r="D69" s="826"/>
      <c r="E69" s="827"/>
      <c r="F69" s="779" t="s">
        <v>232</v>
      </c>
      <c r="G69" s="780"/>
      <c r="H69" s="769">
        <f>IF(F69='מקדמי פליטה'!$A$19,'מקדמי פליטה'!C115*1000,'מקדמי פליטה'!F115)</f>
        <v>3.12696</v>
      </c>
      <c r="I69" s="770"/>
      <c r="J69" s="810"/>
      <c r="K69" s="811"/>
      <c r="L69" s="752">
        <f>+D69*H69/1000</f>
        <v>0</v>
      </c>
      <c r="M69" s="753"/>
      <c r="N69" s="754"/>
      <c r="O69" s="773">
        <f>+L69/סיכום!$C$20</f>
        <v>0</v>
      </c>
      <c r="P69" s="807"/>
      <c r="Q69" s="775"/>
      <c r="R69" s="776"/>
      <c r="S69" s="204"/>
      <c r="T69" s="164"/>
      <c r="U69" s="151">
        <f t="shared" si="0"/>
        <v>0</v>
      </c>
      <c r="V69" s="151">
        <f>+$U69*'מקדמי פליטה'!D90</f>
        <v>0</v>
      </c>
      <c r="W69" s="151">
        <f>+$U69*'מקדמי פליטה'!E90</f>
        <v>0</v>
      </c>
      <c r="X69" s="151">
        <f t="shared" si="1"/>
        <v>0</v>
      </c>
      <c r="Y69" s="151">
        <f>+$X69*'מקדמי פליטה'!G88/1000</f>
        <v>0</v>
      </c>
      <c r="Z69" s="151">
        <f>+$X69*'מקדמי פליטה'!H88/1000</f>
        <v>0</v>
      </c>
    </row>
    <row r="70" spans="1:33" ht="24" hidden="1" customHeight="1" thickTop="1" thickBot="1">
      <c r="B70" s="791" t="s">
        <v>105</v>
      </c>
      <c r="C70" s="792"/>
      <c r="D70" s="99"/>
      <c r="E70" s="99"/>
      <c r="F70" s="786"/>
      <c r="G70" s="786"/>
      <c r="H70" s="787"/>
      <c r="I70" s="788"/>
      <c r="J70" s="810"/>
      <c r="K70" s="811"/>
      <c r="L70" s="805"/>
      <c r="M70" s="806"/>
      <c r="N70" s="806"/>
      <c r="O70" s="795"/>
      <c r="P70" s="800"/>
      <c r="Q70" s="104"/>
      <c r="R70" s="104"/>
      <c r="S70" s="104"/>
      <c r="T70" s="164"/>
      <c r="Y70" s="151">
        <f>+$X70*'מקדמי פליטה'!G89/1000</f>
        <v>0</v>
      </c>
      <c r="Z70" s="151">
        <f>+$X70*'מקדמי פליטה'!H89/1000</f>
        <v>0</v>
      </c>
    </row>
    <row r="71" spans="1:33" ht="24" hidden="1" customHeight="1" thickTop="1" thickBot="1">
      <c r="B71" s="59" t="s">
        <v>106</v>
      </c>
      <c r="C71" s="58"/>
      <c r="D71" s="826"/>
      <c r="E71" s="827"/>
      <c r="F71" s="779" t="s">
        <v>232</v>
      </c>
      <c r="G71" s="780"/>
      <c r="H71" s="769">
        <f>IF(F71='מקדמי פליטה'!$A$19,'מקדמי פליטה'!C117*1000,'מקדמי פליטה'!F117)</f>
        <v>2.2779325799999999</v>
      </c>
      <c r="I71" s="770"/>
      <c r="J71" s="810"/>
      <c r="K71" s="811"/>
      <c r="L71" s="752">
        <f>+D71*H71/1000</f>
        <v>0</v>
      </c>
      <c r="M71" s="753"/>
      <c r="N71" s="754"/>
      <c r="O71" s="773">
        <f>+L71/סיכום!$C$20</f>
        <v>0</v>
      </c>
      <c r="P71" s="807"/>
      <c r="Q71" s="775"/>
      <c r="R71" s="776"/>
      <c r="S71" s="204"/>
      <c r="T71" s="164"/>
      <c r="U71" s="151">
        <f t="shared" si="0"/>
        <v>0</v>
      </c>
      <c r="V71" s="151">
        <f>+$U71*'מקדמי פליטה'!D92</f>
        <v>0</v>
      </c>
      <c r="W71" s="151">
        <f>+$U71*'מקדמי פליטה'!E92</f>
        <v>0</v>
      </c>
      <c r="X71" s="151">
        <f t="shared" si="1"/>
        <v>0</v>
      </c>
      <c r="Y71" s="151">
        <f>+$X71*'מקדמי פליטה'!G90/1000</f>
        <v>0</v>
      </c>
      <c r="Z71" s="151">
        <f>+$X71*'מקדמי פליטה'!H90/1000</f>
        <v>0</v>
      </c>
    </row>
    <row r="72" spans="1:33" ht="24" hidden="1" customHeight="1" thickTop="1" thickBot="1">
      <c r="B72" s="60" t="s">
        <v>107</v>
      </c>
      <c r="C72" s="61"/>
      <c r="D72" s="841"/>
      <c r="E72" s="842"/>
      <c r="F72" s="779" t="s">
        <v>232</v>
      </c>
      <c r="G72" s="780"/>
      <c r="H72" s="769">
        <f>IF(F72='מקדמי פליטה'!$A$19,'מקדמי פליטה'!C118*1000,'מקדמי פליטה'!F118)</f>
        <v>3.149</v>
      </c>
      <c r="I72" s="770"/>
      <c r="J72" s="812"/>
      <c r="K72" s="813"/>
      <c r="L72" s="752">
        <f>+D72*H72/1000</f>
        <v>0</v>
      </c>
      <c r="M72" s="753"/>
      <c r="N72" s="754"/>
      <c r="O72" s="773">
        <f>+L72/סיכום!$C$20</f>
        <v>0</v>
      </c>
      <c r="P72" s="807"/>
      <c r="Q72" s="775"/>
      <c r="R72" s="776"/>
      <c r="S72" s="204"/>
      <c r="T72" s="164"/>
      <c r="U72" s="151">
        <f t="shared" si="0"/>
        <v>0</v>
      </c>
      <c r="V72" s="151">
        <f>+$U72*'מקדמי פליטה'!D93</f>
        <v>0</v>
      </c>
      <c r="W72" s="151">
        <f>+$U72*'מקדמי פליטה'!E93</f>
        <v>0</v>
      </c>
      <c r="X72" s="151">
        <f t="shared" si="1"/>
        <v>0</v>
      </c>
      <c r="Y72" s="151">
        <f>+$X72*'מקדמי פליטה'!G91/1000</f>
        <v>0</v>
      </c>
      <c r="Z72" s="151">
        <f>+$X72*'מקדמי פליטה'!H91/1000</f>
        <v>0</v>
      </c>
    </row>
    <row r="73" spans="1:33" ht="24" hidden="1" customHeight="1" thickTop="1" thickBot="1">
      <c r="B73" s="839" t="s">
        <v>206</v>
      </c>
      <c r="C73" s="840"/>
      <c r="D73" s="826"/>
      <c r="E73" s="827"/>
      <c r="F73" s="826"/>
      <c r="G73" s="827"/>
      <c r="H73" s="826"/>
      <c r="I73" s="827"/>
      <c r="J73" s="771" t="s">
        <v>75</v>
      </c>
      <c r="K73" s="772"/>
      <c r="L73" s="752">
        <f>+D73*H73/1000</f>
        <v>0</v>
      </c>
      <c r="M73" s="753"/>
      <c r="N73" s="754"/>
      <c r="O73" s="773">
        <f>+L73/סיכום!$C$20</f>
        <v>0</v>
      </c>
      <c r="P73" s="774"/>
      <c r="Q73" s="775"/>
      <c r="R73" s="776"/>
      <c r="S73" s="204"/>
      <c r="T73" s="164"/>
      <c r="Y73" s="151">
        <f>+$X73*'מקדמי פליטה'!G92/1000</f>
        <v>0</v>
      </c>
      <c r="Z73" s="151">
        <f>+$X73*'מקדמי פליטה'!H92/1000</f>
        <v>0</v>
      </c>
    </row>
    <row r="74" spans="1:33" s="173" customFormat="1" ht="24" customHeight="1" thickTop="1">
      <c r="B74" s="508"/>
      <c r="C74" s="508"/>
      <c r="D74" s="507"/>
      <c r="E74" s="507"/>
      <c r="F74" s="507"/>
      <c r="G74" s="507"/>
      <c r="H74" s="507"/>
      <c r="I74" s="507"/>
      <c r="J74" s="171"/>
      <c r="K74" s="171"/>
      <c r="L74" s="171"/>
      <c r="M74" s="171"/>
      <c r="N74" s="171"/>
      <c r="O74" s="171"/>
      <c r="P74" s="171"/>
      <c r="Q74" s="171"/>
      <c r="R74" s="171"/>
      <c r="S74" s="171"/>
      <c r="T74" s="180"/>
      <c r="U74" s="172">
        <f t="shared" ref="U74:Z74" si="3">+SUM(U20:U52)</f>
        <v>0</v>
      </c>
      <c r="V74" s="172">
        <f t="shared" si="3"/>
        <v>0</v>
      </c>
      <c r="W74" s="172">
        <f t="shared" si="3"/>
        <v>0</v>
      </c>
      <c r="X74" s="172">
        <f t="shared" si="3"/>
        <v>4674633</v>
      </c>
      <c r="Y74" s="172">
        <f t="shared" si="3"/>
        <v>0.62798820000000011</v>
      </c>
      <c r="Z74" s="172">
        <f t="shared" si="3"/>
        <v>0.62798820000000011</v>
      </c>
      <c r="AA74" s="180"/>
      <c r="AB74" s="180"/>
      <c r="AC74" s="180"/>
      <c r="AD74" s="180"/>
      <c r="AE74" s="180"/>
      <c r="AF74" s="180"/>
      <c r="AG74" s="180"/>
    </row>
    <row r="75" spans="1:33" s="173" customFormat="1" ht="24" customHeight="1">
      <c r="B75" s="833" t="s">
        <v>233</v>
      </c>
      <c r="C75" s="834"/>
      <c r="D75" s="834"/>
      <c r="E75" s="834"/>
      <c r="F75" s="174" t="s">
        <v>238</v>
      </c>
      <c r="G75" s="175"/>
      <c r="H75" s="507"/>
      <c r="I75" s="507"/>
      <c r="J75" s="171"/>
      <c r="K75" s="171"/>
      <c r="L75" s="171"/>
      <c r="M75" s="171"/>
      <c r="N75" s="171"/>
      <c r="O75" s="171"/>
      <c r="P75" s="171"/>
      <c r="Q75" s="171"/>
      <c r="R75" s="171"/>
      <c r="S75" s="171"/>
      <c r="T75" s="180"/>
      <c r="U75" s="172"/>
      <c r="V75" s="172"/>
      <c r="W75" s="172"/>
      <c r="X75" s="172"/>
      <c r="Y75" s="172"/>
      <c r="Z75" s="172"/>
      <c r="AA75" s="180"/>
      <c r="AB75" s="180"/>
      <c r="AC75" s="180"/>
      <c r="AD75" s="180"/>
      <c r="AE75" s="180"/>
      <c r="AF75" s="180"/>
      <c r="AG75" s="180"/>
    </row>
    <row r="76" spans="1:33" s="173" customFormat="1" ht="24" customHeight="1">
      <c r="B76" s="176" t="s">
        <v>150</v>
      </c>
      <c r="C76" s="177">
        <f>+V74+Y74</f>
        <v>0.62798820000000011</v>
      </c>
      <c r="D76" s="829" t="s">
        <v>236</v>
      </c>
      <c r="E76" s="830"/>
      <c r="F76" s="835">
        <f>+C76*GWP!$E$16</f>
        <v>15.699705000000003</v>
      </c>
      <c r="G76" s="836"/>
      <c r="H76" s="507"/>
      <c r="I76" s="507"/>
      <c r="J76" s="171"/>
      <c r="K76" s="171"/>
      <c r="L76" s="171"/>
      <c r="M76" s="171"/>
      <c r="N76" s="171"/>
      <c r="O76" s="171"/>
      <c r="P76" s="171"/>
      <c r="Q76" s="171"/>
      <c r="R76" s="171"/>
      <c r="S76" s="171"/>
      <c r="T76" s="180"/>
      <c r="U76" s="172"/>
      <c r="V76" s="172"/>
      <c r="W76" s="172"/>
      <c r="X76" s="172"/>
      <c r="Y76" s="172"/>
      <c r="Z76" s="172"/>
      <c r="AA76" s="180"/>
      <c r="AB76" s="180"/>
      <c r="AC76" s="180"/>
      <c r="AD76" s="180"/>
      <c r="AE76" s="180"/>
      <c r="AF76" s="180"/>
      <c r="AG76" s="180"/>
    </row>
    <row r="77" spans="1:33" s="172" customFormat="1" ht="24" customHeight="1">
      <c r="B77" s="178" t="s">
        <v>149</v>
      </c>
      <c r="C77" s="179">
        <f>+W74+Z74</f>
        <v>0.62798820000000011</v>
      </c>
      <c r="D77" s="831" t="s">
        <v>237</v>
      </c>
      <c r="E77" s="832"/>
      <c r="F77" s="837">
        <f>+C77*GWP!$E$17</f>
        <v>187.14048360000004</v>
      </c>
      <c r="G77" s="838"/>
      <c r="T77" s="180"/>
      <c r="AA77" s="180"/>
      <c r="AB77" s="180"/>
      <c r="AC77" s="180"/>
      <c r="AD77" s="180"/>
      <c r="AE77" s="180"/>
      <c r="AF77" s="180"/>
      <c r="AG77" s="180"/>
    </row>
    <row r="78" spans="1:33" s="180" customFormat="1" ht="24" customHeight="1">
      <c r="U78" s="172"/>
      <c r="V78" s="172"/>
      <c r="W78" s="172"/>
      <c r="X78" s="172"/>
      <c r="Y78" s="172"/>
      <c r="Z78" s="172"/>
    </row>
    <row r="79" spans="1:33" s="172" customFormat="1" ht="24" customHeight="1" thickBot="1">
      <c r="A79" s="506"/>
      <c r="B79" s="506" t="s">
        <v>170</v>
      </c>
      <c r="G79" s="180"/>
      <c r="H79" s="180"/>
      <c r="I79" s="180"/>
      <c r="J79" s="180"/>
      <c r="K79" s="180"/>
      <c r="L79" s="180"/>
      <c r="M79" s="180"/>
      <c r="N79" s="180"/>
      <c r="O79" s="180"/>
      <c r="P79" s="180"/>
      <c r="Q79" s="180"/>
      <c r="T79" s="180"/>
      <c r="AA79" s="180"/>
      <c r="AB79" s="180"/>
      <c r="AC79" s="180"/>
      <c r="AD79" s="180"/>
      <c r="AE79" s="180"/>
      <c r="AF79" s="180"/>
      <c r="AG79" s="180"/>
    </row>
    <row r="80" spans="1:33" s="172" customFormat="1" ht="24" customHeight="1">
      <c r="A80" s="506"/>
      <c r="B80" s="563" t="s">
        <v>547</v>
      </c>
      <c r="C80" s="564"/>
      <c r="D80" s="564"/>
      <c r="E80" s="646"/>
      <c r="F80" s="180"/>
      <c r="G80" s="180"/>
      <c r="H80" s="180"/>
      <c r="I80" s="180"/>
      <c r="J80" s="180"/>
      <c r="K80" s="180"/>
      <c r="L80" s="180"/>
      <c r="M80" s="180"/>
      <c r="N80" s="180"/>
      <c r="Q80" s="180"/>
      <c r="T80" s="180"/>
      <c r="AA80" s="180"/>
      <c r="AB80" s="180"/>
      <c r="AC80" s="180"/>
      <c r="AD80" s="180"/>
    </row>
    <row r="81" spans="1:30" s="172" customFormat="1" ht="24" customHeight="1">
      <c r="A81" s="506"/>
      <c r="B81" s="567"/>
      <c r="C81" s="642" t="s">
        <v>369</v>
      </c>
      <c r="D81" s="761" t="s">
        <v>590</v>
      </c>
      <c r="E81" s="762"/>
      <c r="F81" s="180"/>
      <c r="G81" s="180"/>
      <c r="H81" s="180"/>
      <c r="I81" s="180"/>
      <c r="J81" s="180"/>
      <c r="K81" s="180"/>
      <c r="L81" s="180"/>
      <c r="M81" s="180"/>
      <c r="N81" s="180"/>
      <c r="Q81" s="180"/>
      <c r="T81" s="180"/>
      <c r="AA81" s="180"/>
      <c r="AB81" s="180"/>
      <c r="AC81" s="180"/>
      <c r="AD81" s="180"/>
    </row>
    <row r="82" spans="1:30" s="172" customFormat="1" ht="24" customHeight="1">
      <c r="B82" s="569" t="s">
        <v>148</v>
      </c>
      <c r="C82" s="572">
        <f>+SUM(L20:N73)</f>
        <v>12158.284328760001</v>
      </c>
      <c r="D82" s="763">
        <f>+C82</f>
        <v>12158.284328760001</v>
      </c>
      <c r="E82" s="764"/>
      <c r="F82" s="180"/>
      <c r="G82" s="180"/>
      <c r="H82" s="180"/>
      <c r="I82" s="180"/>
      <c r="J82" s="180"/>
      <c r="K82" s="180"/>
      <c r="L82" s="180"/>
      <c r="M82" s="180"/>
      <c r="N82" s="180"/>
      <c r="Q82" s="180"/>
      <c r="T82" s="180"/>
      <c r="AA82" s="180"/>
      <c r="AB82" s="180"/>
      <c r="AC82" s="180"/>
      <c r="AD82" s="180"/>
    </row>
    <row r="83" spans="1:30" s="172" customFormat="1" ht="24" customHeight="1">
      <c r="B83" s="569" t="s">
        <v>149</v>
      </c>
      <c r="C83" s="572">
        <f>+C77</f>
        <v>0.62798820000000011</v>
      </c>
      <c r="D83" s="763">
        <f>+C83*GWP!E17</f>
        <v>187.14048360000004</v>
      </c>
      <c r="E83" s="764"/>
      <c r="F83" s="180"/>
      <c r="G83" s="180"/>
      <c r="H83" s="180"/>
      <c r="I83" s="180"/>
      <c r="J83" s="180"/>
      <c r="K83" s="180"/>
      <c r="L83" s="180"/>
      <c r="M83" s="180"/>
      <c r="N83" s="180"/>
      <c r="Q83" s="180"/>
      <c r="T83" s="180"/>
      <c r="AA83" s="180"/>
      <c r="AB83" s="180"/>
      <c r="AC83" s="180"/>
      <c r="AD83" s="180"/>
    </row>
    <row r="84" spans="1:30" s="172" customFormat="1" ht="24" customHeight="1" thickBot="1">
      <c r="B84" s="574" t="s">
        <v>150</v>
      </c>
      <c r="C84" s="575">
        <f>+C76</f>
        <v>0.62798820000000011</v>
      </c>
      <c r="D84" s="765">
        <f>+C84*GWP!E16</f>
        <v>15.699705000000003</v>
      </c>
      <c r="E84" s="766"/>
      <c r="F84" s="180"/>
      <c r="G84" s="180"/>
      <c r="H84" s="180"/>
      <c r="I84" s="180"/>
      <c r="J84" s="180"/>
      <c r="K84" s="180"/>
      <c r="L84" s="180"/>
      <c r="M84" s="180"/>
      <c r="N84" s="180"/>
      <c r="Q84" s="180"/>
      <c r="T84" s="180"/>
      <c r="AA84" s="180"/>
      <c r="AB84" s="180"/>
      <c r="AC84" s="180"/>
      <c r="AD84" s="180"/>
    </row>
    <row r="85" spans="1:30" s="172" customFormat="1" ht="24" hidden="1" customHeight="1">
      <c r="B85" s="569" t="s">
        <v>167</v>
      </c>
      <c r="C85" s="572"/>
      <c r="D85" s="767"/>
      <c r="E85" s="768"/>
      <c r="F85" s="180"/>
      <c r="G85" s="180"/>
      <c r="H85" s="180"/>
      <c r="I85" s="180"/>
      <c r="J85" s="180"/>
      <c r="K85" s="180"/>
      <c r="L85" s="180"/>
      <c r="M85" s="180"/>
      <c r="N85" s="180"/>
      <c r="Q85" s="180"/>
      <c r="T85" s="180"/>
      <c r="AA85" s="180"/>
      <c r="AB85" s="180"/>
      <c r="AC85" s="180"/>
      <c r="AD85" s="180"/>
    </row>
    <row r="86" spans="1:30" s="180" customFormat="1" ht="24" hidden="1" customHeight="1">
      <c r="B86" s="569" t="s">
        <v>168</v>
      </c>
      <c r="C86" s="572"/>
      <c r="D86" s="767"/>
      <c r="E86" s="768"/>
      <c r="R86" s="172"/>
      <c r="S86" s="172"/>
      <c r="U86" s="172"/>
      <c r="V86" s="172"/>
      <c r="W86" s="172"/>
      <c r="X86" s="172"/>
      <c r="Y86" s="172"/>
      <c r="Z86" s="172"/>
    </row>
    <row r="87" spans="1:30" s="180" customFormat="1" ht="24" hidden="1" customHeight="1" thickBot="1">
      <c r="B87" s="574" t="s">
        <v>169</v>
      </c>
      <c r="C87" s="575"/>
      <c r="D87" s="759"/>
      <c r="E87" s="760"/>
      <c r="R87" s="172"/>
      <c r="S87" s="172"/>
      <c r="U87" s="172"/>
      <c r="V87" s="172"/>
      <c r="W87" s="172"/>
      <c r="X87" s="172"/>
      <c r="Y87" s="172"/>
      <c r="Z87" s="172"/>
    </row>
    <row r="88" spans="1:30" ht="24" customHeight="1">
      <c r="D88" s="630"/>
    </row>
  </sheetData>
  <sheetProtection algorithmName="SHA-512" hashValue="nuGi80xihsquuGnFUrLeYdaKoc/UsQ8rp2gj5MbBD/GHUP7kS4EIVmYtA5LbPyAFn14i7jIWrNDymIfHJpbDhQ==" saltValue="4YRiximC4T/65OeyKqUhPw==" spinCount="100000" sheet="1" objects="1" scenarios="1" selectLockedCells="1"/>
  <dataConsolidate link="1"/>
  <mergeCells count="327">
    <mergeCell ref="B1:S1"/>
    <mergeCell ref="B47:C47"/>
    <mergeCell ref="D45:E45"/>
    <mergeCell ref="D46:E46"/>
    <mergeCell ref="D48:E48"/>
    <mergeCell ref="D49:E49"/>
    <mergeCell ref="L46:N46"/>
    <mergeCell ref="L47:N47"/>
    <mergeCell ref="H45:I45"/>
    <mergeCell ref="D27:E27"/>
    <mergeCell ref="D41:E41"/>
    <mergeCell ref="F49:G49"/>
    <mergeCell ref="B11:S11"/>
    <mergeCell ref="D39:E39"/>
    <mergeCell ref="F39:G39"/>
    <mergeCell ref="H39:I39"/>
    <mergeCell ref="L39:N39"/>
    <mergeCell ref="O39:P39"/>
    <mergeCell ref="Q39:R39"/>
    <mergeCell ref="B19:C19"/>
    <mergeCell ref="D29:E29"/>
    <mergeCell ref="F28:G28"/>
    <mergeCell ref="L36:N36"/>
    <mergeCell ref="O34:P34"/>
    <mergeCell ref="B2:S2"/>
    <mergeCell ref="B18:C18"/>
    <mergeCell ref="L18:N19"/>
    <mergeCell ref="L24:N24"/>
    <mergeCell ref="H23:I23"/>
    <mergeCell ref="C13:J13"/>
    <mergeCell ref="F22:G22"/>
    <mergeCell ref="F24:G24"/>
    <mergeCell ref="Q35:R35"/>
    <mergeCell ref="B28:C28"/>
    <mergeCell ref="B34:C34"/>
    <mergeCell ref="F34:G34"/>
    <mergeCell ref="F29:G29"/>
    <mergeCell ref="B24:C24"/>
    <mergeCell ref="F20:G20"/>
    <mergeCell ref="B20:C20"/>
    <mergeCell ref="F27:G27"/>
    <mergeCell ref="H30:I30"/>
    <mergeCell ref="L23:N23"/>
    <mergeCell ref="O23:P23"/>
    <mergeCell ref="O22:P22"/>
    <mergeCell ref="D26:E26"/>
    <mergeCell ref="D25:E25"/>
    <mergeCell ref="D23:E23"/>
    <mergeCell ref="D62:E62"/>
    <mergeCell ref="D63:E63"/>
    <mergeCell ref="D59:E59"/>
    <mergeCell ref="D69:E69"/>
    <mergeCell ref="H68:I68"/>
    <mergeCell ref="D67:E67"/>
    <mergeCell ref="F67:G67"/>
    <mergeCell ref="L49:N49"/>
    <mergeCell ref="L52:N52"/>
    <mergeCell ref="D58:E58"/>
    <mergeCell ref="D56:E56"/>
    <mergeCell ref="H56:I56"/>
    <mergeCell ref="F58:G58"/>
    <mergeCell ref="F56:G56"/>
    <mergeCell ref="D57:E57"/>
    <mergeCell ref="F69:G69"/>
    <mergeCell ref="L69:N69"/>
    <mergeCell ref="L59:N59"/>
    <mergeCell ref="L66:N66"/>
    <mergeCell ref="L68:N68"/>
    <mergeCell ref="H59:I59"/>
    <mergeCell ref="L50:N50"/>
    <mergeCell ref="L51:N51"/>
    <mergeCell ref="J20:K52"/>
    <mergeCell ref="D71:E71"/>
    <mergeCell ref="F70:G70"/>
    <mergeCell ref="D76:E76"/>
    <mergeCell ref="D77:E77"/>
    <mergeCell ref="B75:E75"/>
    <mergeCell ref="F76:G76"/>
    <mergeCell ref="F77:G77"/>
    <mergeCell ref="H73:I73"/>
    <mergeCell ref="B73:C73"/>
    <mergeCell ref="D73:E73"/>
    <mergeCell ref="F73:G73"/>
    <mergeCell ref="D72:E72"/>
    <mergeCell ref="B70:C70"/>
    <mergeCell ref="F72:G72"/>
    <mergeCell ref="H70:I70"/>
    <mergeCell ref="F71:G71"/>
    <mergeCell ref="Q71:R71"/>
    <mergeCell ref="L70:N70"/>
    <mergeCell ref="L60:N60"/>
    <mergeCell ref="H62:I62"/>
    <mergeCell ref="L62:N62"/>
    <mergeCell ref="L65:N65"/>
    <mergeCell ref="H66:I66"/>
    <mergeCell ref="F61:G61"/>
    <mergeCell ref="H63:I63"/>
    <mergeCell ref="F65:G65"/>
    <mergeCell ref="H60:I60"/>
    <mergeCell ref="F62:G62"/>
    <mergeCell ref="F66:G66"/>
    <mergeCell ref="F63:G63"/>
    <mergeCell ref="L63:N63"/>
    <mergeCell ref="H69:I69"/>
    <mergeCell ref="L61:N61"/>
    <mergeCell ref="L64:N64"/>
    <mergeCell ref="H67:I67"/>
    <mergeCell ref="L67:N67"/>
    <mergeCell ref="O68:P68"/>
    <mergeCell ref="O69:P69"/>
    <mergeCell ref="O63:P63"/>
    <mergeCell ref="O67:P67"/>
    <mergeCell ref="Q25:R25"/>
    <mergeCell ref="Q30:R30"/>
    <mergeCell ref="B3:R4"/>
    <mergeCell ref="Q26:R26"/>
    <mergeCell ref="Q27:R27"/>
    <mergeCell ref="Q29:R29"/>
    <mergeCell ref="Q18:R19"/>
    <mergeCell ref="Q20:R20"/>
    <mergeCell ref="Q21:R21"/>
    <mergeCell ref="Q22:R22"/>
    <mergeCell ref="H28:I28"/>
    <mergeCell ref="Q23:R23"/>
    <mergeCell ref="L26:N26"/>
    <mergeCell ref="L27:N27"/>
    <mergeCell ref="O20:P20"/>
    <mergeCell ref="H21:I21"/>
    <mergeCell ref="O21:P21"/>
    <mergeCell ref="H24:I24"/>
    <mergeCell ref="O27:P27"/>
    <mergeCell ref="O25:P25"/>
    <mergeCell ref="D30:E30"/>
    <mergeCell ref="O24:P24"/>
    <mergeCell ref="H20:I20"/>
    <mergeCell ref="H22:I22"/>
    <mergeCell ref="Q41:R41"/>
    <mergeCell ref="O65:P65"/>
    <mergeCell ref="O56:P56"/>
    <mergeCell ref="O64:P64"/>
    <mergeCell ref="O61:P61"/>
    <mergeCell ref="O62:P62"/>
    <mergeCell ref="O58:P58"/>
    <mergeCell ref="O59:P59"/>
    <mergeCell ref="O60:P60"/>
    <mergeCell ref="O52:P52"/>
    <mergeCell ref="O49:P49"/>
    <mergeCell ref="O57:P57"/>
    <mergeCell ref="Q49:R49"/>
    <mergeCell ref="Q50:R50"/>
    <mergeCell ref="O45:P45"/>
    <mergeCell ref="Q58:R58"/>
    <mergeCell ref="Q59:R59"/>
    <mergeCell ref="Q61:R61"/>
    <mergeCell ref="Q62:R62"/>
    <mergeCell ref="Q63:R63"/>
    <mergeCell ref="Q64:R64"/>
    <mergeCell ref="Q65:R65"/>
    <mergeCell ref="B68:C68"/>
    <mergeCell ref="F68:G68"/>
    <mergeCell ref="H41:I41"/>
    <mergeCell ref="B44:C44"/>
    <mergeCell ref="F44:G44"/>
    <mergeCell ref="B40:C40"/>
    <mergeCell ref="F40:G40"/>
    <mergeCell ref="D36:E36"/>
    <mergeCell ref="D37:E37"/>
    <mergeCell ref="F36:G36"/>
    <mergeCell ref="F37:G37"/>
    <mergeCell ref="F57:G57"/>
    <mergeCell ref="D64:E64"/>
    <mergeCell ref="F59:G59"/>
    <mergeCell ref="F60:G60"/>
    <mergeCell ref="F64:G64"/>
    <mergeCell ref="H36:I36"/>
    <mergeCell ref="H37:I37"/>
    <mergeCell ref="H49:I49"/>
    <mergeCell ref="D61:E61"/>
    <mergeCell ref="B51:C51"/>
    <mergeCell ref="D65:E65"/>
    <mergeCell ref="D66:E66"/>
    <mergeCell ref="B60:C60"/>
    <mergeCell ref="F41:G41"/>
    <mergeCell ref="F42:G42"/>
    <mergeCell ref="F25:G25"/>
    <mergeCell ref="H27:I27"/>
    <mergeCell ref="O26:P26"/>
    <mergeCell ref="H25:I25"/>
    <mergeCell ref="F26:G26"/>
    <mergeCell ref="H26:I26"/>
    <mergeCell ref="L25:N25"/>
    <mergeCell ref="O36:P36"/>
    <mergeCell ref="O35:P35"/>
    <mergeCell ref="L37:N37"/>
    <mergeCell ref="L30:N30"/>
    <mergeCell ref="L34:N34"/>
    <mergeCell ref="L35:N35"/>
    <mergeCell ref="L41:N41"/>
    <mergeCell ref="H42:I42"/>
    <mergeCell ref="L29:N29"/>
    <mergeCell ref="O40:P40"/>
    <mergeCell ref="L42:N42"/>
    <mergeCell ref="D20:E20"/>
    <mergeCell ref="D21:E21"/>
    <mergeCell ref="F30:G30"/>
    <mergeCell ref="F19:G19"/>
    <mergeCell ref="D18:E19"/>
    <mergeCell ref="H18:K19"/>
    <mergeCell ref="H29:I29"/>
    <mergeCell ref="F18:G18"/>
    <mergeCell ref="L40:N40"/>
    <mergeCell ref="D35:E35"/>
    <mergeCell ref="H35:I35"/>
    <mergeCell ref="D22:E22"/>
    <mergeCell ref="F21:G21"/>
    <mergeCell ref="F23:G23"/>
    <mergeCell ref="L22:N22"/>
    <mergeCell ref="L20:N20"/>
    <mergeCell ref="L21:N21"/>
    <mergeCell ref="H40:I40"/>
    <mergeCell ref="H65:I65"/>
    <mergeCell ref="O66:P66"/>
    <mergeCell ref="H58:I58"/>
    <mergeCell ref="J56:K72"/>
    <mergeCell ref="H61:I61"/>
    <mergeCell ref="H46:I46"/>
    <mergeCell ref="H50:I50"/>
    <mergeCell ref="O72:P72"/>
    <mergeCell ref="H71:I71"/>
    <mergeCell ref="H72:I72"/>
    <mergeCell ref="L71:N71"/>
    <mergeCell ref="L72:N72"/>
    <mergeCell ref="O71:P71"/>
    <mergeCell ref="O70:P70"/>
    <mergeCell ref="L56:N56"/>
    <mergeCell ref="L57:N57"/>
    <mergeCell ref="L58:N58"/>
    <mergeCell ref="H48:I48"/>
    <mergeCell ref="O46:P46"/>
    <mergeCell ref="L48:N48"/>
    <mergeCell ref="H51:I51"/>
    <mergeCell ref="H57:I57"/>
    <mergeCell ref="S18:S19"/>
    <mergeCell ref="F52:G52"/>
    <mergeCell ref="F45:G45"/>
    <mergeCell ref="F46:G46"/>
    <mergeCell ref="H52:I52"/>
    <mergeCell ref="F35:G35"/>
    <mergeCell ref="O28:P28"/>
    <mergeCell ref="O29:P29"/>
    <mergeCell ref="O30:P30"/>
    <mergeCell ref="L28:N28"/>
    <mergeCell ref="O41:P41"/>
    <mergeCell ref="O50:P50"/>
    <mergeCell ref="O51:P51"/>
    <mergeCell ref="O48:P48"/>
    <mergeCell ref="O47:P47"/>
    <mergeCell ref="O37:P37"/>
    <mergeCell ref="O44:P44"/>
    <mergeCell ref="Q48:R48"/>
    <mergeCell ref="O18:P19"/>
    <mergeCell ref="O42:P42"/>
    <mergeCell ref="L45:N45"/>
    <mergeCell ref="L44:N44"/>
    <mergeCell ref="Q42:R42"/>
    <mergeCell ref="Q46:R46"/>
    <mergeCell ref="B31:C31"/>
    <mergeCell ref="F31:G31"/>
    <mergeCell ref="H31:I31"/>
    <mergeCell ref="L31:N31"/>
    <mergeCell ref="O31:P31"/>
    <mergeCell ref="D32:E32"/>
    <mergeCell ref="F32:G32"/>
    <mergeCell ref="H32:I32"/>
    <mergeCell ref="L32:N32"/>
    <mergeCell ref="O32:P32"/>
    <mergeCell ref="F48:G48"/>
    <mergeCell ref="F51:G51"/>
    <mergeCell ref="H44:I44"/>
    <mergeCell ref="H47:I47"/>
    <mergeCell ref="F47:G47"/>
    <mergeCell ref="D50:E50"/>
    <mergeCell ref="F50:G50"/>
    <mergeCell ref="D52:E52"/>
    <mergeCell ref="D42:E42"/>
    <mergeCell ref="D43:E43"/>
    <mergeCell ref="F43:G43"/>
    <mergeCell ref="Q32:R32"/>
    <mergeCell ref="D33:E33"/>
    <mergeCell ref="F33:G33"/>
    <mergeCell ref="H33:I33"/>
    <mergeCell ref="L33:N33"/>
    <mergeCell ref="O33:P33"/>
    <mergeCell ref="Q33:R33"/>
    <mergeCell ref="D38:E38"/>
    <mergeCell ref="F38:G38"/>
    <mergeCell ref="H38:I38"/>
    <mergeCell ref="L38:N38"/>
    <mergeCell ref="O38:P38"/>
    <mergeCell ref="Q38:R38"/>
    <mergeCell ref="H34:I34"/>
    <mergeCell ref="Q36:R36"/>
    <mergeCell ref="Q37:R37"/>
    <mergeCell ref="L43:N43"/>
    <mergeCell ref="O43:P43"/>
    <mergeCell ref="Q43:R43"/>
    <mergeCell ref="D87:E87"/>
    <mergeCell ref="D81:E81"/>
    <mergeCell ref="D83:E83"/>
    <mergeCell ref="D82:E82"/>
    <mergeCell ref="D84:E84"/>
    <mergeCell ref="D85:E85"/>
    <mergeCell ref="D86:E86"/>
    <mergeCell ref="H43:I43"/>
    <mergeCell ref="J73:K73"/>
    <mergeCell ref="L73:N73"/>
    <mergeCell ref="O73:P73"/>
    <mergeCell ref="Q73:R73"/>
    <mergeCell ref="H64:I64"/>
    <mergeCell ref="Q52:R52"/>
    <mergeCell ref="Q56:R56"/>
    <mergeCell ref="Q45:R45"/>
    <mergeCell ref="Q57:R57"/>
    <mergeCell ref="Q66:R66"/>
    <mergeCell ref="Q72:R72"/>
    <mergeCell ref="Q69:R69"/>
    <mergeCell ref="Q67:R67"/>
  </mergeCells>
  <phoneticPr fontId="34" type="noConversion"/>
  <conditionalFormatting sqref="D56:E59 D61:E66 D69 D71:E72 D45:E46 D48:E50 D52 D20:E22 D25:E27 D29:E30 D35:E39 D41:E43">
    <cfRule type="expression" dxfId="87" priority="133">
      <formula>SUM(#REF!)&lt;&gt;0</formula>
    </cfRule>
  </conditionalFormatting>
  <conditionalFormatting sqref="O34:P34 O20:P30 O40:P40 O44:P44 O47:P47 O51:P51 O53:P72">
    <cfRule type="expression" dxfId="86" priority="102">
      <formula>AND($O20&lt;0.05,$L20&lt;25000)</formula>
    </cfRule>
  </conditionalFormatting>
  <conditionalFormatting sqref="Q20:R22 Q29:R30 Q41:R43">
    <cfRule type="expression" dxfId="85" priority="101" stopIfTrue="1">
      <formula>AND(Q20&lt;0.05,N20&lt;25000)</formula>
    </cfRule>
  </conditionalFormatting>
  <conditionalFormatting sqref="Q25:R27">
    <cfRule type="expression" dxfId="84" priority="100" stopIfTrue="1">
      <formula>AND(Q25&lt;0.05,N25&lt;25000)</formula>
    </cfRule>
  </conditionalFormatting>
  <conditionalFormatting sqref="Q35:R39">
    <cfRule type="expression" dxfId="83" priority="98" stopIfTrue="1">
      <formula>AND(Q35&lt;0.05,N35&lt;25000)</formula>
    </cfRule>
  </conditionalFormatting>
  <conditionalFormatting sqref="Q48:R50">
    <cfRule type="expression" dxfId="82" priority="95" stopIfTrue="1">
      <formula>AND(Q48&lt;0.05,N48&lt;25000)</formula>
    </cfRule>
  </conditionalFormatting>
  <conditionalFormatting sqref="Q45:R46">
    <cfRule type="expression" dxfId="81" priority="94" stopIfTrue="1">
      <formula>AND(Q45&lt;0.05,N45&lt;25000)</formula>
    </cfRule>
  </conditionalFormatting>
  <conditionalFormatting sqref="Q52:R52">
    <cfRule type="expression" dxfId="80" priority="93" stopIfTrue="1">
      <formula>AND(Q52&lt;0.05,N52&lt;25000)</formula>
    </cfRule>
  </conditionalFormatting>
  <conditionalFormatting sqref="Q56:R59">
    <cfRule type="expression" dxfId="79" priority="92" stopIfTrue="1">
      <formula>AND(Q56&lt;0.05,N56&lt;25000)</formula>
    </cfRule>
  </conditionalFormatting>
  <conditionalFormatting sqref="Q61:R67">
    <cfRule type="expression" dxfId="78" priority="91" stopIfTrue="1">
      <formula>AND(Q61&lt;0.05,N61&lt;25000)</formula>
    </cfRule>
  </conditionalFormatting>
  <conditionalFormatting sqref="Q69:R69">
    <cfRule type="expression" dxfId="77" priority="90" stopIfTrue="1">
      <formula>AND(Q69&lt;0.05,N69&lt;25000)</formula>
    </cfRule>
  </conditionalFormatting>
  <conditionalFormatting sqref="Q71:R72">
    <cfRule type="expression" dxfId="76" priority="89" stopIfTrue="1">
      <formula>AND(Q71&lt;0.05,N71&lt;25000)</formula>
    </cfRule>
  </conditionalFormatting>
  <conditionalFormatting sqref="O73:P73">
    <cfRule type="expression" dxfId="75" priority="76" stopIfTrue="1">
      <formula>AND(O73&lt;0.05,L73&lt;25000)</formula>
    </cfRule>
  </conditionalFormatting>
  <conditionalFormatting sqref="O73:P73">
    <cfRule type="expression" dxfId="74" priority="75" stopIfTrue="1">
      <formula>AND(O73&lt;0.05,L73&lt;25000)</formula>
    </cfRule>
  </conditionalFormatting>
  <conditionalFormatting sqref="D73:E74">
    <cfRule type="expression" dxfId="73" priority="74">
      <formula>SUM(#REF!)&lt;&gt;0</formula>
    </cfRule>
  </conditionalFormatting>
  <conditionalFormatting sqref="O73:P73">
    <cfRule type="expression" dxfId="72" priority="73" stopIfTrue="1">
      <formula>AND(O73&lt;0.05,L73&lt;25000)</formula>
    </cfRule>
  </conditionalFormatting>
  <conditionalFormatting sqref="O73:P73">
    <cfRule type="expression" dxfId="71" priority="72" stopIfTrue="1">
      <formula>AND(O73&lt;0.05,L73&lt;25000)</formula>
    </cfRule>
  </conditionalFormatting>
  <conditionalFormatting sqref="O73:P73">
    <cfRule type="expression" dxfId="70" priority="71" stopIfTrue="1">
      <formula>AND(O73&lt;0.05,L73&lt;25000)</formula>
    </cfRule>
  </conditionalFormatting>
  <conditionalFormatting sqref="O73:P73">
    <cfRule type="expression" dxfId="69" priority="70" stopIfTrue="1">
      <formula>AND(O73&lt;0.05,L73&lt;25000)</formula>
    </cfRule>
  </conditionalFormatting>
  <conditionalFormatting sqref="Q73:R73">
    <cfRule type="expression" dxfId="68" priority="69" stopIfTrue="1">
      <formula>AND(Q73&lt;0.05,N73&lt;25000)</formula>
    </cfRule>
  </conditionalFormatting>
  <conditionalFormatting sqref="Q23:R23">
    <cfRule type="expression" dxfId="67" priority="65" stopIfTrue="1">
      <formula>AND(Q23&lt;0.05,N23&lt;25000)</formula>
    </cfRule>
  </conditionalFormatting>
  <conditionalFormatting sqref="D67:E67">
    <cfRule type="expression" dxfId="66" priority="64">
      <formula>SUM(#REF!)&lt;&gt;0</formula>
    </cfRule>
  </conditionalFormatting>
  <conditionalFormatting sqref="L20:M23 L52:M52">
    <cfRule type="expression" dxfId="65" priority="38" stopIfTrue="1">
      <formula>AND(L20&lt;25000,O20&lt;0.05)</formula>
    </cfRule>
  </conditionalFormatting>
  <conditionalFormatting sqref="N20:N23 N52">
    <cfRule type="expression" dxfId="64" priority="39" stopIfTrue="1">
      <formula>AND(N20&lt;25000,U20&lt;0.05)</formula>
    </cfRule>
  </conditionalFormatting>
  <conditionalFormatting sqref="L71:M73">
    <cfRule type="expression" dxfId="63" priority="16" stopIfTrue="1">
      <formula>AND(L71&lt;25000,O71&lt;0.05)</formula>
    </cfRule>
  </conditionalFormatting>
  <conditionalFormatting sqref="L25:M27">
    <cfRule type="expression" dxfId="62" priority="36" stopIfTrue="1">
      <formula>AND(L25&lt;25000,O25&lt;0.05)</formula>
    </cfRule>
  </conditionalFormatting>
  <conditionalFormatting sqref="N25:N27">
    <cfRule type="expression" dxfId="61" priority="37" stopIfTrue="1">
      <formula>AND(N25&lt;25000,U25&lt;0.05)</formula>
    </cfRule>
  </conditionalFormatting>
  <conditionalFormatting sqref="L29:M30">
    <cfRule type="expression" dxfId="60" priority="34" stopIfTrue="1">
      <formula>AND(L29&lt;25000,O29&lt;0.05)</formula>
    </cfRule>
  </conditionalFormatting>
  <conditionalFormatting sqref="N29:N30">
    <cfRule type="expression" dxfId="59" priority="35" stopIfTrue="1">
      <formula>AND(N29&lt;25000,U29&lt;0.05)</formula>
    </cfRule>
  </conditionalFormatting>
  <conditionalFormatting sqref="L35:M39">
    <cfRule type="expression" dxfId="58" priority="32" stopIfTrue="1">
      <formula>AND(L35&lt;25000,O35&lt;0.05)</formula>
    </cfRule>
  </conditionalFormatting>
  <conditionalFormatting sqref="N35:N39">
    <cfRule type="expression" dxfId="57" priority="33" stopIfTrue="1">
      <formula>AND(N35&lt;25000,U35&lt;0.05)</formula>
    </cfRule>
  </conditionalFormatting>
  <conditionalFormatting sqref="L41:M43">
    <cfRule type="expression" dxfId="56" priority="30" stopIfTrue="1">
      <formula>AND(L41&lt;25000,O41&lt;0.05)</formula>
    </cfRule>
  </conditionalFormatting>
  <conditionalFormatting sqref="N41:N43">
    <cfRule type="expression" dxfId="55" priority="31" stopIfTrue="1">
      <formula>AND(N41&lt;25000,U41&lt;0.05)</formula>
    </cfRule>
  </conditionalFormatting>
  <conditionalFormatting sqref="L45:M46">
    <cfRule type="expression" dxfId="54" priority="28" stopIfTrue="1">
      <formula>AND(L45&lt;25000,O45&lt;0.05)</formula>
    </cfRule>
  </conditionalFormatting>
  <conditionalFormatting sqref="N45:N46">
    <cfRule type="expression" dxfId="53" priority="29" stopIfTrue="1">
      <formula>AND(N45&lt;25000,U45&lt;0.05)</formula>
    </cfRule>
  </conditionalFormatting>
  <conditionalFormatting sqref="L48:M50">
    <cfRule type="expression" dxfId="52" priority="26" stopIfTrue="1">
      <formula>AND(L48&lt;25000,O48&lt;0.05)</formula>
    </cfRule>
  </conditionalFormatting>
  <conditionalFormatting sqref="N48:N50">
    <cfRule type="expression" dxfId="51" priority="27" stopIfTrue="1">
      <formula>AND(N48&lt;25000,U48&lt;0.05)</formula>
    </cfRule>
  </conditionalFormatting>
  <conditionalFormatting sqref="L56:M59">
    <cfRule type="expression" dxfId="50" priority="22" stopIfTrue="1">
      <formula>AND(L56&lt;25000,O56&lt;0.05)</formula>
    </cfRule>
  </conditionalFormatting>
  <conditionalFormatting sqref="N56:N59">
    <cfRule type="expression" dxfId="49" priority="23" stopIfTrue="1">
      <formula>AND(N56&lt;25000,U56&lt;0.05)</formula>
    </cfRule>
  </conditionalFormatting>
  <conditionalFormatting sqref="L61:M67">
    <cfRule type="expression" dxfId="48" priority="20" stopIfTrue="1">
      <formula>AND(L61&lt;25000,O61&lt;0.05)</formula>
    </cfRule>
  </conditionalFormatting>
  <conditionalFormatting sqref="N61:N67">
    <cfRule type="expression" dxfId="47" priority="21" stopIfTrue="1">
      <formula>AND(N61&lt;25000,U61&lt;0.05)</formula>
    </cfRule>
  </conditionalFormatting>
  <conditionalFormatting sqref="L69:M69">
    <cfRule type="expression" dxfId="46" priority="18" stopIfTrue="1">
      <formula>AND(L69&lt;25000,O69&lt;0.05)</formula>
    </cfRule>
  </conditionalFormatting>
  <conditionalFormatting sqref="N69">
    <cfRule type="expression" dxfId="45" priority="19" stopIfTrue="1">
      <formula>AND(N69&lt;25000,U69&lt;0.05)</formula>
    </cfRule>
  </conditionalFormatting>
  <conditionalFormatting sqref="N71:N73">
    <cfRule type="expression" dxfId="44" priority="17" stopIfTrue="1">
      <formula>AND(N71&lt;25000,U71&lt;0.05)</formula>
    </cfRule>
  </conditionalFormatting>
  <conditionalFormatting sqref="O31:P31">
    <cfRule type="expression" dxfId="43" priority="14">
      <formula>AND($O31&lt;0.05,$L31&lt;25000)</formula>
    </cfRule>
  </conditionalFormatting>
  <conditionalFormatting sqref="Q32:R33">
    <cfRule type="expression" dxfId="42" priority="13" stopIfTrue="1">
      <formula>AND(Q32&lt;0.05,N32&lt;25000)</formula>
    </cfRule>
  </conditionalFormatting>
  <conditionalFormatting sqref="L32:M33">
    <cfRule type="expression" dxfId="41" priority="11" stopIfTrue="1">
      <formula>AND(L32&lt;25000,O32&lt;0.05)</formula>
    </cfRule>
  </conditionalFormatting>
  <conditionalFormatting sqref="N32:N33">
    <cfRule type="expression" dxfId="40" priority="12" stopIfTrue="1">
      <formula>AND(N32&lt;25000,U32&lt;0.05)</formula>
    </cfRule>
  </conditionalFormatting>
  <conditionalFormatting sqref="O32:P32">
    <cfRule type="expression" dxfId="39" priority="10">
      <formula>AND($O32&lt;0.05,$L32&lt;25000)</formula>
    </cfRule>
  </conditionalFormatting>
  <conditionalFormatting sqref="O33:P33">
    <cfRule type="expression" dxfId="38" priority="9">
      <formula>AND($O33&lt;0.05,$L33&lt;25000)</formula>
    </cfRule>
  </conditionalFormatting>
  <conditionalFormatting sqref="O35:P39">
    <cfRule type="expression" dxfId="37" priority="8">
      <formula>AND($O35&lt;0.05,$L35&lt;25000)</formula>
    </cfRule>
  </conditionalFormatting>
  <conditionalFormatting sqref="O41:P43">
    <cfRule type="expression" dxfId="36" priority="7">
      <formula>AND($O41&lt;0.05,$L41&lt;25000)</formula>
    </cfRule>
  </conditionalFormatting>
  <conditionalFormatting sqref="O45:P46">
    <cfRule type="expression" dxfId="35" priority="6">
      <formula>AND($O45&lt;0.05,$L45&lt;25000)</formula>
    </cfRule>
  </conditionalFormatting>
  <conditionalFormatting sqref="O48:P50">
    <cfRule type="expression" dxfId="34" priority="5">
      <formula>AND($O48&lt;0.05,$L48&lt;25000)</formula>
    </cfRule>
  </conditionalFormatting>
  <conditionalFormatting sqref="O52:P52">
    <cfRule type="expression" dxfId="33" priority="4">
      <formula>AND($O52&lt;0.05,$L52&lt;25000)</formula>
    </cfRule>
  </conditionalFormatting>
  <conditionalFormatting sqref="D23:E23">
    <cfRule type="expression" dxfId="32" priority="3">
      <formula>SUM(#REF!)&lt;&gt;0</formula>
    </cfRule>
  </conditionalFormatting>
  <conditionalFormatting sqref="D32:E32">
    <cfRule type="expression" dxfId="31" priority="2">
      <formula>SUM(#REF!)&lt;&gt;0</formula>
    </cfRule>
  </conditionalFormatting>
  <conditionalFormatting sqref="D33:E33">
    <cfRule type="expression" dxfId="30" priority="1">
      <formula>SUM(#REF!)&lt;&gt;0</formula>
    </cfRule>
  </conditionalFormatting>
  <dataValidations count="4">
    <dataValidation type="list" showInputMessage="1" showErrorMessage="1" promptTitle="יחידות מידה" sqref="F61:G67 F56:G59 F71:G72 F69:G69 F52:G52 F32:G33 F25:G27 F20:G23 F35:G38 F45:G46 F29:G30 F41:G43">
      <formula1>list1002</formula1>
    </dataValidation>
    <dataValidation showInputMessage="1" showErrorMessage="1" promptTitle="יחידות מידה" sqref="F73:G76 F39 F24:G24 F28:G28 F31:G31"/>
    <dataValidation type="list" allowBlank="1" showInputMessage="1" showErrorMessage="1" sqref="Q69:R69 S74:S76 Q56:R59 Q61:R67 Q71:R76 Q32:R33 Q52:R52 Q48:R50 Q35:R39 Q45:R46 Q20:R23 Q25:R27 Q29:R30 Q41:R43">
      <formula1>list18</formula1>
    </dataValidation>
    <dataValidation type="list" showInputMessage="1" showErrorMessage="1" promptTitle="יחידות מידה" sqref="F48:G50">
      <formula1>list10021</formula1>
    </dataValidation>
  </dataValidations>
  <pageMargins left="0.70866141732283472" right="0.70866141732283472" top="0.74803149606299213" bottom="0.74803149606299213" header="0.31496062992125984" footer="0.31496062992125984"/>
  <pageSetup paperSize="9" scale="72" orientation="landscape" r:id="rId1"/>
  <headerFooter>
    <oddFooter>Page &amp;P</oddFooter>
  </headerFooter>
  <rowBreaks count="1" manualBreakCount="1">
    <brk id="5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AQ184"/>
  <sheetViews>
    <sheetView rightToLeft="1" zoomScale="85" zoomScaleNormal="85" workbookViewId="0">
      <selection activeCell="E103" sqref="E103:E111"/>
    </sheetView>
  </sheetViews>
  <sheetFormatPr defaultRowHeight="15"/>
  <cols>
    <col min="1" max="1" width="2.5703125" customWidth="1"/>
    <col min="2" max="2" width="26.42578125" customWidth="1"/>
    <col min="3" max="3" width="9.28515625" bestFit="1" customWidth="1"/>
    <col min="5" max="5" width="10.28515625" bestFit="1" customWidth="1"/>
    <col min="7" max="7" width="14.7109375" customWidth="1"/>
    <col min="8" max="8" width="9.28515625" bestFit="1" customWidth="1"/>
    <col min="9" max="9" width="26.85546875" bestFit="1" customWidth="1"/>
    <col min="10" max="10" width="15.7109375" customWidth="1"/>
    <col min="11" max="11" width="27.42578125" bestFit="1" customWidth="1"/>
    <col min="12" max="12" width="19.140625" customWidth="1"/>
    <col min="14" max="14" width="18.5703125" customWidth="1"/>
    <col min="15" max="15" width="9.140625" style="95"/>
    <col min="16" max="16" width="0" style="95" hidden="1" customWidth="1"/>
    <col min="17" max="25" width="9.28515625" style="95" hidden="1" customWidth="1"/>
    <col min="26" max="26" width="0" style="95" hidden="1" customWidth="1"/>
    <col min="27" max="35" width="9.28515625" style="95" hidden="1" customWidth="1"/>
    <col min="36" max="39" width="0" style="95" hidden="1" customWidth="1"/>
    <col min="258" max="258" width="2.5703125" customWidth="1"/>
    <col min="259" max="259" width="26.42578125" customWidth="1"/>
    <col min="260" max="260" width="9.28515625" bestFit="1" customWidth="1"/>
    <col min="262" max="262" width="10.28515625" bestFit="1" customWidth="1"/>
    <col min="264" max="265" width="9.28515625" bestFit="1" customWidth="1"/>
    <col min="266" max="266" width="26.85546875" bestFit="1" customWidth="1"/>
    <col min="268" max="268" width="27.42578125" bestFit="1" customWidth="1"/>
    <col min="269" max="269" width="11.140625" customWidth="1"/>
    <col min="271" max="271" width="9.28515625" bestFit="1" customWidth="1"/>
    <col min="274" max="282" width="9.28515625" bestFit="1" customWidth="1"/>
    <col min="284" max="292" width="9.28515625" bestFit="1" customWidth="1"/>
    <col min="514" max="514" width="2.5703125" customWidth="1"/>
    <col min="515" max="515" width="26.42578125" customWidth="1"/>
    <col min="516" max="516" width="9.28515625" bestFit="1" customWidth="1"/>
    <col min="518" max="518" width="10.28515625" bestFit="1" customWidth="1"/>
    <col min="520" max="521" width="9.28515625" bestFit="1" customWidth="1"/>
    <col min="522" max="522" width="26.85546875" bestFit="1" customWidth="1"/>
    <col min="524" max="524" width="27.42578125" bestFit="1" customWidth="1"/>
    <col min="525" max="525" width="11.140625" customWidth="1"/>
    <col min="527" max="527" width="9.28515625" bestFit="1" customWidth="1"/>
    <col min="530" max="538" width="9.28515625" bestFit="1" customWidth="1"/>
    <col min="540" max="548" width="9.28515625" bestFit="1" customWidth="1"/>
    <col min="770" max="770" width="2.5703125" customWidth="1"/>
    <col min="771" max="771" width="26.42578125" customWidth="1"/>
    <col min="772" max="772" width="9.28515625" bestFit="1" customWidth="1"/>
    <col min="774" max="774" width="10.28515625" bestFit="1" customWidth="1"/>
    <col min="776" max="777" width="9.28515625" bestFit="1" customWidth="1"/>
    <col min="778" max="778" width="26.85546875" bestFit="1" customWidth="1"/>
    <col min="780" max="780" width="27.42578125" bestFit="1" customWidth="1"/>
    <col min="781" max="781" width="11.140625" customWidth="1"/>
    <col min="783" max="783" width="9.28515625" bestFit="1" customWidth="1"/>
    <col min="786" max="794" width="9.28515625" bestFit="1" customWidth="1"/>
    <col min="796" max="804" width="9.28515625" bestFit="1" customWidth="1"/>
    <col min="1026" max="1026" width="2.5703125" customWidth="1"/>
    <col min="1027" max="1027" width="26.42578125" customWidth="1"/>
    <col min="1028" max="1028" width="9.28515625" bestFit="1" customWidth="1"/>
    <col min="1030" max="1030" width="10.28515625" bestFit="1" customWidth="1"/>
    <col min="1032" max="1033" width="9.28515625" bestFit="1" customWidth="1"/>
    <col min="1034" max="1034" width="26.85546875" bestFit="1" customWidth="1"/>
    <col min="1036" max="1036" width="27.42578125" bestFit="1" customWidth="1"/>
    <col min="1037" max="1037" width="11.140625" customWidth="1"/>
    <col min="1039" max="1039" width="9.28515625" bestFit="1" customWidth="1"/>
    <col min="1042" max="1050" width="9.28515625" bestFit="1" customWidth="1"/>
    <col min="1052" max="1060" width="9.28515625" bestFit="1" customWidth="1"/>
    <col min="1282" max="1282" width="2.5703125" customWidth="1"/>
    <col min="1283" max="1283" width="26.42578125" customWidth="1"/>
    <col min="1284" max="1284" width="9.28515625" bestFit="1" customWidth="1"/>
    <col min="1286" max="1286" width="10.28515625" bestFit="1" customWidth="1"/>
    <col min="1288" max="1289" width="9.28515625" bestFit="1" customWidth="1"/>
    <col min="1290" max="1290" width="26.85546875" bestFit="1" customWidth="1"/>
    <col min="1292" max="1292" width="27.42578125" bestFit="1" customWidth="1"/>
    <col min="1293" max="1293" width="11.140625" customWidth="1"/>
    <col min="1295" max="1295" width="9.28515625" bestFit="1" customWidth="1"/>
    <col min="1298" max="1306" width="9.28515625" bestFit="1" customWidth="1"/>
    <col min="1308" max="1316" width="9.28515625" bestFit="1" customWidth="1"/>
    <col min="1538" max="1538" width="2.5703125" customWidth="1"/>
    <col min="1539" max="1539" width="26.42578125" customWidth="1"/>
    <col min="1540" max="1540" width="9.28515625" bestFit="1" customWidth="1"/>
    <col min="1542" max="1542" width="10.28515625" bestFit="1" customWidth="1"/>
    <col min="1544" max="1545" width="9.28515625" bestFit="1" customWidth="1"/>
    <col min="1546" max="1546" width="26.85546875" bestFit="1" customWidth="1"/>
    <col min="1548" max="1548" width="27.42578125" bestFit="1" customWidth="1"/>
    <col min="1549" max="1549" width="11.140625" customWidth="1"/>
    <col min="1551" max="1551" width="9.28515625" bestFit="1" customWidth="1"/>
    <col min="1554" max="1562" width="9.28515625" bestFit="1" customWidth="1"/>
    <col min="1564" max="1572" width="9.28515625" bestFit="1" customWidth="1"/>
    <col min="1794" max="1794" width="2.5703125" customWidth="1"/>
    <col min="1795" max="1795" width="26.42578125" customWidth="1"/>
    <col min="1796" max="1796" width="9.28515625" bestFit="1" customWidth="1"/>
    <col min="1798" max="1798" width="10.28515625" bestFit="1" customWidth="1"/>
    <col min="1800" max="1801" width="9.28515625" bestFit="1" customWidth="1"/>
    <col min="1802" max="1802" width="26.85546875" bestFit="1" customWidth="1"/>
    <col min="1804" max="1804" width="27.42578125" bestFit="1" customWidth="1"/>
    <col min="1805" max="1805" width="11.140625" customWidth="1"/>
    <col min="1807" max="1807" width="9.28515625" bestFit="1" customWidth="1"/>
    <col min="1810" max="1818" width="9.28515625" bestFit="1" customWidth="1"/>
    <col min="1820" max="1828" width="9.28515625" bestFit="1" customWidth="1"/>
    <col min="2050" max="2050" width="2.5703125" customWidth="1"/>
    <col min="2051" max="2051" width="26.42578125" customWidth="1"/>
    <col min="2052" max="2052" width="9.28515625" bestFit="1" customWidth="1"/>
    <col min="2054" max="2054" width="10.28515625" bestFit="1" customWidth="1"/>
    <col min="2056" max="2057" width="9.28515625" bestFit="1" customWidth="1"/>
    <col min="2058" max="2058" width="26.85546875" bestFit="1" customWidth="1"/>
    <col min="2060" max="2060" width="27.42578125" bestFit="1" customWidth="1"/>
    <col min="2061" max="2061" width="11.140625" customWidth="1"/>
    <col min="2063" max="2063" width="9.28515625" bestFit="1" customWidth="1"/>
    <col min="2066" max="2074" width="9.28515625" bestFit="1" customWidth="1"/>
    <col min="2076" max="2084" width="9.28515625" bestFit="1" customWidth="1"/>
    <col min="2306" max="2306" width="2.5703125" customWidth="1"/>
    <col min="2307" max="2307" width="26.42578125" customWidth="1"/>
    <col min="2308" max="2308" width="9.28515625" bestFit="1" customWidth="1"/>
    <col min="2310" max="2310" width="10.28515625" bestFit="1" customWidth="1"/>
    <col min="2312" max="2313" width="9.28515625" bestFit="1" customWidth="1"/>
    <col min="2314" max="2314" width="26.85546875" bestFit="1" customWidth="1"/>
    <col min="2316" max="2316" width="27.42578125" bestFit="1" customWidth="1"/>
    <col min="2317" max="2317" width="11.140625" customWidth="1"/>
    <col min="2319" max="2319" width="9.28515625" bestFit="1" customWidth="1"/>
    <col min="2322" max="2330" width="9.28515625" bestFit="1" customWidth="1"/>
    <col min="2332" max="2340" width="9.28515625" bestFit="1" customWidth="1"/>
    <col min="2562" max="2562" width="2.5703125" customWidth="1"/>
    <col min="2563" max="2563" width="26.42578125" customWidth="1"/>
    <col min="2564" max="2564" width="9.28515625" bestFit="1" customWidth="1"/>
    <col min="2566" max="2566" width="10.28515625" bestFit="1" customWidth="1"/>
    <col min="2568" max="2569" width="9.28515625" bestFit="1" customWidth="1"/>
    <col min="2570" max="2570" width="26.85546875" bestFit="1" customWidth="1"/>
    <col min="2572" max="2572" width="27.42578125" bestFit="1" customWidth="1"/>
    <col min="2573" max="2573" width="11.140625" customWidth="1"/>
    <col min="2575" max="2575" width="9.28515625" bestFit="1" customWidth="1"/>
    <col min="2578" max="2586" width="9.28515625" bestFit="1" customWidth="1"/>
    <col min="2588" max="2596" width="9.28515625" bestFit="1" customWidth="1"/>
    <col min="2818" max="2818" width="2.5703125" customWidth="1"/>
    <col min="2819" max="2819" width="26.42578125" customWidth="1"/>
    <col min="2820" max="2820" width="9.28515625" bestFit="1" customWidth="1"/>
    <col min="2822" max="2822" width="10.28515625" bestFit="1" customWidth="1"/>
    <col min="2824" max="2825" width="9.28515625" bestFit="1" customWidth="1"/>
    <col min="2826" max="2826" width="26.85546875" bestFit="1" customWidth="1"/>
    <col min="2828" max="2828" width="27.42578125" bestFit="1" customWidth="1"/>
    <col min="2829" max="2829" width="11.140625" customWidth="1"/>
    <col min="2831" max="2831" width="9.28515625" bestFit="1" customWidth="1"/>
    <col min="2834" max="2842" width="9.28515625" bestFit="1" customWidth="1"/>
    <col min="2844" max="2852" width="9.28515625" bestFit="1" customWidth="1"/>
    <col min="3074" max="3074" width="2.5703125" customWidth="1"/>
    <col min="3075" max="3075" width="26.42578125" customWidth="1"/>
    <col min="3076" max="3076" width="9.28515625" bestFit="1" customWidth="1"/>
    <col min="3078" max="3078" width="10.28515625" bestFit="1" customWidth="1"/>
    <col min="3080" max="3081" width="9.28515625" bestFit="1" customWidth="1"/>
    <col min="3082" max="3082" width="26.85546875" bestFit="1" customWidth="1"/>
    <col min="3084" max="3084" width="27.42578125" bestFit="1" customWidth="1"/>
    <col min="3085" max="3085" width="11.140625" customWidth="1"/>
    <col min="3087" max="3087" width="9.28515625" bestFit="1" customWidth="1"/>
    <col min="3090" max="3098" width="9.28515625" bestFit="1" customWidth="1"/>
    <col min="3100" max="3108" width="9.28515625" bestFit="1" customWidth="1"/>
    <col min="3330" max="3330" width="2.5703125" customWidth="1"/>
    <col min="3331" max="3331" width="26.42578125" customWidth="1"/>
    <col min="3332" max="3332" width="9.28515625" bestFit="1" customWidth="1"/>
    <col min="3334" max="3334" width="10.28515625" bestFit="1" customWidth="1"/>
    <col min="3336" max="3337" width="9.28515625" bestFit="1" customWidth="1"/>
    <col min="3338" max="3338" width="26.85546875" bestFit="1" customWidth="1"/>
    <col min="3340" max="3340" width="27.42578125" bestFit="1" customWidth="1"/>
    <col min="3341" max="3341" width="11.140625" customWidth="1"/>
    <col min="3343" max="3343" width="9.28515625" bestFit="1" customWidth="1"/>
    <col min="3346" max="3354" width="9.28515625" bestFit="1" customWidth="1"/>
    <col min="3356" max="3364" width="9.28515625" bestFit="1" customWidth="1"/>
    <col min="3586" max="3586" width="2.5703125" customWidth="1"/>
    <col min="3587" max="3587" width="26.42578125" customWidth="1"/>
    <col min="3588" max="3588" width="9.28515625" bestFit="1" customWidth="1"/>
    <col min="3590" max="3590" width="10.28515625" bestFit="1" customWidth="1"/>
    <col min="3592" max="3593" width="9.28515625" bestFit="1" customWidth="1"/>
    <col min="3594" max="3594" width="26.85546875" bestFit="1" customWidth="1"/>
    <col min="3596" max="3596" width="27.42578125" bestFit="1" customWidth="1"/>
    <col min="3597" max="3597" width="11.140625" customWidth="1"/>
    <col min="3599" max="3599" width="9.28515625" bestFit="1" customWidth="1"/>
    <col min="3602" max="3610" width="9.28515625" bestFit="1" customWidth="1"/>
    <col min="3612" max="3620" width="9.28515625" bestFit="1" customWidth="1"/>
    <col min="3842" max="3842" width="2.5703125" customWidth="1"/>
    <col min="3843" max="3843" width="26.42578125" customWidth="1"/>
    <col min="3844" max="3844" width="9.28515625" bestFit="1" customWidth="1"/>
    <col min="3846" max="3846" width="10.28515625" bestFit="1" customWidth="1"/>
    <col min="3848" max="3849" width="9.28515625" bestFit="1" customWidth="1"/>
    <col min="3850" max="3850" width="26.85546875" bestFit="1" customWidth="1"/>
    <col min="3852" max="3852" width="27.42578125" bestFit="1" customWidth="1"/>
    <col min="3853" max="3853" width="11.140625" customWidth="1"/>
    <col min="3855" max="3855" width="9.28515625" bestFit="1" customWidth="1"/>
    <col min="3858" max="3866" width="9.28515625" bestFit="1" customWidth="1"/>
    <col min="3868" max="3876" width="9.28515625" bestFit="1" customWidth="1"/>
    <col min="4098" max="4098" width="2.5703125" customWidth="1"/>
    <col min="4099" max="4099" width="26.42578125" customWidth="1"/>
    <col min="4100" max="4100" width="9.28515625" bestFit="1" customWidth="1"/>
    <col min="4102" max="4102" width="10.28515625" bestFit="1" customWidth="1"/>
    <col min="4104" max="4105" width="9.28515625" bestFit="1" customWidth="1"/>
    <col min="4106" max="4106" width="26.85546875" bestFit="1" customWidth="1"/>
    <col min="4108" max="4108" width="27.42578125" bestFit="1" customWidth="1"/>
    <col min="4109" max="4109" width="11.140625" customWidth="1"/>
    <col min="4111" max="4111" width="9.28515625" bestFit="1" customWidth="1"/>
    <col min="4114" max="4122" width="9.28515625" bestFit="1" customWidth="1"/>
    <col min="4124" max="4132" width="9.28515625" bestFit="1" customWidth="1"/>
    <col min="4354" max="4354" width="2.5703125" customWidth="1"/>
    <col min="4355" max="4355" width="26.42578125" customWidth="1"/>
    <col min="4356" max="4356" width="9.28515625" bestFit="1" customWidth="1"/>
    <col min="4358" max="4358" width="10.28515625" bestFit="1" customWidth="1"/>
    <col min="4360" max="4361" width="9.28515625" bestFit="1" customWidth="1"/>
    <col min="4362" max="4362" width="26.85546875" bestFit="1" customWidth="1"/>
    <col min="4364" max="4364" width="27.42578125" bestFit="1" customWidth="1"/>
    <col min="4365" max="4365" width="11.140625" customWidth="1"/>
    <col min="4367" max="4367" width="9.28515625" bestFit="1" customWidth="1"/>
    <col min="4370" max="4378" width="9.28515625" bestFit="1" customWidth="1"/>
    <col min="4380" max="4388" width="9.28515625" bestFit="1" customWidth="1"/>
    <col min="4610" max="4610" width="2.5703125" customWidth="1"/>
    <col min="4611" max="4611" width="26.42578125" customWidth="1"/>
    <col min="4612" max="4612" width="9.28515625" bestFit="1" customWidth="1"/>
    <col min="4614" max="4614" width="10.28515625" bestFit="1" customWidth="1"/>
    <col min="4616" max="4617" width="9.28515625" bestFit="1" customWidth="1"/>
    <col min="4618" max="4618" width="26.85546875" bestFit="1" customWidth="1"/>
    <col min="4620" max="4620" width="27.42578125" bestFit="1" customWidth="1"/>
    <col min="4621" max="4621" width="11.140625" customWidth="1"/>
    <col min="4623" max="4623" width="9.28515625" bestFit="1" customWidth="1"/>
    <col min="4626" max="4634" width="9.28515625" bestFit="1" customWidth="1"/>
    <col min="4636" max="4644" width="9.28515625" bestFit="1" customWidth="1"/>
    <col min="4866" max="4866" width="2.5703125" customWidth="1"/>
    <col min="4867" max="4867" width="26.42578125" customWidth="1"/>
    <col min="4868" max="4868" width="9.28515625" bestFit="1" customWidth="1"/>
    <col min="4870" max="4870" width="10.28515625" bestFit="1" customWidth="1"/>
    <col min="4872" max="4873" width="9.28515625" bestFit="1" customWidth="1"/>
    <col min="4874" max="4874" width="26.85546875" bestFit="1" customWidth="1"/>
    <col min="4876" max="4876" width="27.42578125" bestFit="1" customWidth="1"/>
    <col min="4877" max="4877" width="11.140625" customWidth="1"/>
    <col min="4879" max="4879" width="9.28515625" bestFit="1" customWidth="1"/>
    <col min="4882" max="4890" width="9.28515625" bestFit="1" customWidth="1"/>
    <col min="4892" max="4900" width="9.28515625" bestFit="1" customWidth="1"/>
    <col min="5122" max="5122" width="2.5703125" customWidth="1"/>
    <col min="5123" max="5123" width="26.42578125" customWidth="1"/>
    <col min="5124" max="5124" width="9.28515625" bestFit="1" customWidth="1"/>
    <col min="5126" max="5126" width="10.28515625" bestFit="1" customWidth="1"/>
    <col min="5128" max="5129" width="9.28515625" bestFit="1" customWidth="1"/>
    <col min="5130" max="5130" width="26.85546875" bestFit="1" customWidth="1"/>
    <col min="5132" max="5132" width="27.42578125" bestFit="1" customWidth="1"/>
    <col min="5133" max="5133" width="11.140625" customWidth="1"/>
    <col min="5135" max="5135" width="9.28515625" bestFit="1" customWidth="1"/>
    <col min="5138" max="5146" width="9.28515625" bestFit="1" customWidth="1"/>
    <col min="5148" max="5156" width="9.28515625" bestFit="1" customWidth="1"/>
    <col min="5378" max="5378" width="2.5703125" customWidth="1"/>
    <col min="5379" max="5379" width="26.42578125" customWidth="1"/>
    <col min="5380" max="5380" width="9.28515625" bestFit="1" customWidth="1"/>
    <col min="5382" max="5382" width="10.28515625" bestFit="1" customWidth="1"/>
    <col min="5384" max="5385" width="9.28515625" bestFit="1" customWidth="1"/>
    <col min="5386" max="5386" width="26.85546875" bestFit="1" customWidth="1"/>
    <col min="5388" max="5388" width="27.42578125" bestFit="1" customWidth="1"/>
    <col min="5389" max="5389" width="11.140625" customWidth="1"/>
    <col min="5391" max="5391" width="9.28515625" bestFit="1" customWidth="1"/>
    <col min="5394" max="5402" width="9.28515625" bestFit="1" customWidth="1"/>
    <col min="5404" max="5412" width="9.28515625" bestFit="1" customWidth="1"/>
    <col min="5634" max="5634" width="2.5703125" customWidth="1"/>
    <col min="5635" max="5635" width="26.42578125" customWidth="1"/>
    <col min="5636" max="5636" width="9.28515625" bestFit="1" customWidth="1"/>
    <col min="5638" max="5638" width="10.28515625" bestFit="1" customWidth="1"/>
    <col min="5640" max="5641" width="9.28515625" bestFit="1" customWidth="1"/>
    <col min="5642" max="5642" width="26.85546875" bestFit="1" customWidth="1"/>
    <col min="5644" max="5644" width="27.42578125" bestFit="1" customWidth="1"/>
    <col min="5645" max="5645" width="11.140625" customWidth="1"/>
    <col min="5647" max="5647" width="9.28515625" bestFit="1" customWidth="1"/>
    <col min="5650" max="5658" width="9.28515625" bestFit="1" customWidth="1"/>
    <col min="5660" max="5668" width="9.28515625" bestFit="1" customWidth="1"/>
    <col min="5890" max="5890" width="2.5703125" customWidth="1"/>
    <col min="5891" max="5891" width="26.42578125" customWidth="1"/>
    <col min="5892" max="5892" width="9.28515625" bestFit="1" customWidth="1"/>
    <col min="5894" max="5894" width="10.28515625" bestFit="1" customWidth="1"/>
    <col min="5896" max="5897" width="9.28515625" bestFit="1" customWidth="1"/>
    <col min="5898" max="5898" width="26.85546875" bestFit="1" customWidth="1"/>
    <col min="5900" max="5900" width="27.42578125" bestFit="1" customWidth="1"/>
    <col min="5901" max="5901" width="11.140625" customWidth="1"/>
    <col min="5903" max="5903" width="9.28515625" bestFit="1" customWidth="1"/>
    <col min="5906" max="5914" width="9.28515625" bestFit="1" customWidth="1"/>
    <col min="5916" max="5924" width="9.28515625" bestFit="1" customWidth="1"/>
    <col min="6146" max="6146" width="2.5703125" customWidth="1"/>
    <col min="6147" max="6147" width="26.42578125" customWidth="1"/>
    <col min="6148" max="6148" width="9.28515625" bestFit="1" customWidth="1"/>
    <col min="6150" max="6150" width="10.28515625" bestFit="1" customWidth="1"/>
    <col min="6152" max="6153" width="9.28515625" bestFit="1" customWidth="1"/>
    <col min="6154" max="6154" width="26.85546875" bestFit="1" customWidth="1"/>
    <col min="6156" max="6156" width="27.42578125" bestFit="1" customWidth="1"/>
    <col min="6157" max="6157" width="11.140625" customWidth="1"/>
    <col min="6159" max="6159" width="9.28515625" bestFit="1" customWidth="1"/>
    <col min="6162" max="6170" width="9.28515625" bestFit="1" customWidth="1"/>
    <col min="6172" max="6180" width="9.28515625" bestFit="1" customWidth="1"/>
    <col min="6402" max="6402" width="2.5703125" customWidth="1"/>
    <col min="6403" max="6403" width="26.42578125" customWidth="1"/>
    <col min="6404" max="6404" width="9.28515625" bestFit="1" customWidth="1"/>
    <col min="6406" max="6406" width="10.28515625" bestFit="1" customWidth="1"/>
    <col min="6408" max="6409" width="9.28515625" bestFit="1" customWidth="1"/>
    <col min="6410" max="6410" width="26.85546875" bestFit="1" customWidth="1"/>
    <col min="6412" max="6412" width="27.42578125" bestFit="1" customWidth="1"/>
    <col min="6413" max="6413" width="11.140625" customWidth="1"/>
    <col min="6415" max="6415" width="9.28515625" bestFit="1" customWidth="1"/>
    <col min="6418" max="6426" width="9.28515625" bestFit="1" customWidth="1"/>
    <col min="6428" max="6436" width="9.28515625" bestFit="1" customWidth="1"/>
    <col min="6658" max="6658" width="2.5703125" customWidth="1"/>
    <col min="6659" max="6659" width="26.42578125" customWidth="1"/>
    <col min="6660" max="6660" width="9.28515625" bestFit="1" customWidth="1"/>
    <col min="6662" max="6662" width="10.28515625" bestFit="1" customWidth="1"/>
    <col min="6664" max="6665" width="9.28515625" bestFit="1" customWidth="1"/>
    <col min="6666" max="6666" width="26.85546875" bestFit="1" customWidth="1"/>
    <col min="6668" max="6668" width="27.42578125" bestFit="1" customWidth="1"/>
    <col min="6669" max="6669" width="11.140625" customWidth="1"/>
    <col min="6671" max="6671" width="9.28515625" bestFit="1" customWidth="1"/>
    <col min="6674" max="6682" width="9.28515625" bestFit="1" customWidth="1"/>
    <col min="6684" max="6692" width="9.28515625" bestFit="1" customWidth="1"/>
    <col min="6914" max="6914" width="2.5703125" customWidth="1"/>
    <col min="6915" max="6915" width="26.42578125" customWidth="1"/>
    <col min="6916" max="6916" width="9.28515625" bestFit="1" customWidth="1"/>
    <col min="6918" max="6918" width="10.28515625" bestFit="1" customWidth="1"/>
    <col min="6920" max="6921" width="9.28515625" bestFit="1" customWidth="1"/>
    <col min="6922" max="6922" width="26.85546875" bestFit="1" customWidth="1"/>
    <col min="6924" max="6924" width="27.42578125" bestFit="1" customWidth="1"/>
    <col min="6925" max="6925" width="11.140625" customWidth="1"/>
    <col min="6927" max="6927" width="9.28515625" bestFit="1" customWidth="1"/>
    <col min="6930" max="6938" width="9.28515625" bestFit="1" customWidth="1"/>
    <col min="6940" max="6948" width="9.28515625" bestFit="1" customWidth="1"/>
    <col min="7170" max="7170" width="2.5703125" customWidth="1"/>
    <col min="7171" max="7171" width="26.42578125" customWidth="1"/>
    <col min="7172" max="7172" width="9.28515625" bestFit="1" customWidth="1"/>
    <col min="7174" max="7174" width="10.28515625" bestFit="1" customWidth="1"/>
    <col min="7176" max="7177" width="9.28515625" bestFit="1" customWidth="1"/>
    <col min="7178" max="7178" width="26.85546875" bestFit="1" customWidth="1"/>
    <col min="7180" max="7180" width="27.42578125" bestFit="1" customWidth="1"/>
    <col min="7181" max="7181" width="11.140625" customWidth="1"/>
    <col min="7183" max="7183" width="9.28515625" bestFit="1" customWidth="1"/>
    <col min="7186" max="7194" width="9.28515625" bestFit="1" customWidth="1"/>
    <col min="7196" max="7204" width="9.28515625" bestFit="1" customWidth="1"/>
    <col min="7426" max="7426" width="2.5703125" customWidth="1"/>
    <col min="7427" max="7427" width="26.42578125" customWidth="1"/>
    <col min="7428" max="7428" width="9.28515625" bestFit="1" customWidth="1"/>
    <col min="7430" max="7430" width="10.28515625" bestFit="1" customWidth="1"/>
    <col min="7432" max="7433" width="9.28515625" bestFit="1" customWidth="1"/>
    <col min="7434" max="7434" width="26.85546875" bestFit="1" customWidth="1"/>
    <col min="7436" max="7436" width="27.42578125" bestFit="1" customWidth="1"/>
    <col min="7437" max="7437" width="11.140625" customWidth="1"/>
    <col min="7439" max="7439" width="9.28515625" bestFit="1" customWidth="1"/>
    <col min="7442" max="7450" width="9.28515625" bestFit="1" customWidth="1"/>
    <col min="7452" max="7460" width="9.28515625" bestFit="1" customWidth="1"/>
    <col min="7682" max="7682" width="2.5703125" customWidth="1"/>
    <col min="7683" max="7683" width="26.42578125" customWidth="1"/>
    <col min="7684" max="7684" width="9.28515625" bestFit="1" customWidth="1"/>
    <col min="7686" max="7686" width="10.28515625" bestFit="1" customWidth="1"/>
    <col min="7688" max="7689" width="9.28515625" bestFit="1" customWidth="1"/>
    <col min="7690" max="7690" width="26.85546875" bestFit="1" customWidth="1"/>
    <col min="7692" max="7692" width="27.42578125" bestFit="1" customWidth="1"/>
    <col min="7693" max="7693" width="11.140625" customWidth="1"/>
    <col min="7695" max="7695" width="9.28515625" bestFit="1" customWidth="1"/>
    <col min="7698" max="7706" width="9.28515625" bestFit="1" customWidth="1"/>
    <col min="7708" max="7716" width="9.28515625" bestFit="1" customWidth="1"/>
    <col min="7938" max="7938" width="2.5703125" customWidth="1"/>
    <col min="7939" max="7939" width="26.42578125" customWidth="1"/>
    <col min="7940" max="7940" width="9.28515625" bestFit="1" customWidth="1"/>
    <col min="7942" max="7942" width="10.28515625" bestFit="1" customWidth="1"/>
    <col min="7944" max="7945" width="9.28515625" bestFit="1" customWidth="1"/>
    <col min="7946" max="7946" width="26.85546875" bestFit="1" customWidth="1"/>
    <col min="7948" max="7948" width="27.42578125" bestFit="1" customWidth="1"/>
    <col min="7949" max="7949" width="11.140625" customWidth="1"/>
    <col min="7951" max="7951" width="9.28515625" bestFit="1" customWidth="1"/>
    <col min="7954" max="7962" width="9.28515625" bestFit="1" customWidth="1"/>
    <col min="7964" max="7972" width="9.28515625" bestFit="1" customWidth="1"/>
    <col min="8194" max="8194" width="2.5703125" customWidth="1"/>
    <col min="8195" max="8195" width="26.42578125" customWidth="1"/>
    <col min="8196" max="8196" width="9.28515625" bestFit="1" customWidth="1"/>
    <col min="8198" max="8198" width="10.28515625" bestFit="1" customWidth="1"/>
    <col min="8200" max="8201" width="9.28515625" bestFit="1" customWidth="1"/>
    <col min="8202" max="8202" width="26.85546875" bestFit="1" customWidth="1"/>
    <col min="8204" max="8204" width="27.42578125" bestFit="1" customWidth="1"/>
    <col min="8205" max="8205" width="11.140625" customWidth="1"/>
    <col min="8207" max="8207" width="9.28515625" bestFit="1" customWidth="1"/>
    <col min="8210" max="8218" width="9.28515625" bestFit="1" customWidth="1"/>
    <col min="8220" max="8228" width="9.28515625" bestFit="1" customWidth="1"/>
    <col min="8450" max="8450" width="2.5703125" customWidth="1"/>
    <col min="8451" max="8451" width="26.42578125" customWidth="1"/>
    <col min="8452" max="8452" width="9.28515625" bestFit="1" customWidth="1"/>
    <col min="8454" max="8454" width="10.28515625" bestFit="1" customWidth="1"/>
    <col min="8456" max="8457" width="9.28515625" bestFit="1" customWidth="1"/>
    <col min="8458" max="8458" width="26.85546875" bestFit="1" customWidth="1"/>
    <col min="8460" max="8460" width="27.42578125" bestFit="1" customWidth="1"/>
    <col min="8461" max="8461" width="11.140625" customWidth="1"/>
    <col min="8463" max="8463" width="9.28515625" bestFit="1" customWidth="1"/>
    <col min="8466" max="8474" width="9.28515625" bestFit="1" customWidth="1"/>
    <col min="8476" max="8484" width="9.28515625" bestFit="1" customWidth="1"/>
    <col min="8706" max="8706" width="2.5703125" customWidth="1"/>
    <col min="8707" max="8707" width="26.42578125" customWidth="1"/>
    <col min="8708" max="8708" width="9.28515625" bestFit="1" customWidth="1"/>
    <col min="8710" max="8710" width="10.28515625" bestFit="1" customWidth="1"/>
    <col min="8712" max="8713" width="9.28515625" bestFit="1" customWidth="1"/>
    <col min="8714" max="8714" width="26.85546875" bestFit="1" customWidth="1"/>
    <col min="8716" max="8716" width="27.42578125" bestFit="1" customWidth="1"/>
    <col min="8717" max="8717" width="11.140625" customWidth="1"/>
    <col min="8719" max="8719" width="9.28515625" bestFit="1" customWidth="1"/>
    <col min="8722" max="8730" width="9.28515625" bestFit="1" customWidth="1"/>
    <col min="8732" max="8740" width="9.28515625" bestFit="1" customWidth="1"/>
    <col min="8962" max="8962" width="2.5703125" customWidth="1"/>
    <col min="8963" max="8963" width="26.42578125" customWidth="1"/>
    <col min="8964" max="8964" width="9.28515625" bestFit="1" customWidth="1"/>
    <col min="8966" max="8966" width="10.28515625" bestFit="1" customWidth="1"/>
    <col min="8968" max="8969" width="9.28515625" bestFit="1" customWidth="1"/>
    <col min="8970" max="8970" width="26.85546875" bestFit="1" customWidth="1"/>
    <col min="8972" max="8972" width="27.42578125" bestFit="1" customWidth="1"/>
    <col min="8973" max="8973" width="11.140625" customWidth="1"/>
    <col min="8975" max="8975" width="9.28515625" bestFit="1" customWidth="1"/>
    <col min="8978" max="8986" width="9.28515625" bestFit="1" customWidth="1"/>
    <col min="8988" max="8996" width="9.28515625" bestFit="1" customWidth="1"/>
    <col min="9218" max="9218" width="2.5703125" customWidth="1"/>
    <col min="9219" max="9219" width="26.42578125" customWidth="1"/>
    <col min="9220" max="9220" width="9.28515625" bestFit="1" customWidth="1"/>
    <col min="9222" max="9222" width="10.28515625" bestFit="1" customWidth="1"/>
    <col min="9224" max="9225" width="9.28515625" bestFit="1" customWidth="1"/>
    <col min="9226" max="9226" width="26.85546875" bestFit="1" customWidth="1"/>
    <col min="9228" max="9228" width="27.42578125" bestFit="1" customWidth="1"/>
    <col min="9229" max="9229" width="11.140625" customWidth="1"/>
    <col min="9231" max="9231" width="9.28515625" bestFit="1" customWidth="1"/>
    <col min="9234" max="9242" width="9.28515625" bestFit="1" customWidth="1"/>
    <col min="9244" max="9252" width="9.28515625" bestFit="1" customWidth="1"/>
    <col min="9474" max="9474" width="2.5703125" customWidth="1"/>
    <col min="9475" max="9475" width="26.42578125" customWidth="1"/>
    <col min="9476" max="9476" width="9.28515625" bestFit="1" customWidth="1"/>
    <col min="9478" max="9478" width="10.28515625" bestFit="1" customWidth="1"/>
    <col min="9480" max="9481" width="9.28515625" bestFit="1" customWidth="1"/>
    <col min="9482" max="9482" width="26.85546875" bestFit="1" customWidth="1"/>
    <col min="9484" max="9484" width="27.42578125" bestFit="1" customWidth="1"/>
    <col min="9485" max="9485" width="11.140625" customWidth="1"/>
    <col min="9487" max="9487" width="9.28515625" bestFit="1" customWidth="1"/>
    <col min="9490" max="9498" width="9.28515625" bestFit="1" customWidth="1"/>
    <col min="9500" max="9508" width="9.28515625" bestFit="1" customWidth="1"/>
    <col min="9730" max="9730" width="2.5703125" customWidth="1"/>
    <col min="9731" max="9731" width="26.42578125" customWidth="1"/>
    <col min="9732" max="9732" width="9.28515625" bestFit="1" customWidth="1"/>
    <col min="9734" max="9734" width="10.28515625" bestFit="1" customWidth="1"/>
    <col min="9736" max="9737" width="9.28515625" bestFit="1" customWidth="1"/>
    <col min="9738" max="9738" width="26.85546875" bestFit="1" customWidth="1"/>
    <col min="9740" max="9740" width="27.42578125" bestFit="1" customWidth="1"/>
    <col min="9741" max="9741" width="11.140625" customWidth="1"/>
    <col min="9743" max="9743" width="9.28515625" bestFit="1" customWidth="1"/>
    <col min="9746" max="9754" width="9.28515625" bestFit="1" customWidth="1"/>
    <col min="9756" max="9764" width="9.28515625" bestFit="1" customWidth="1"/>
    <col min="9986" max="9986" width="2.5703125" customWidth="1"/>
    <col min="9987" max="9987" width="26.42578125" customWidth="1"/>
    <col min="9988" max="9988" width="9.28515625" bestFit="1" customWidth="1"/>
    <col min="9990" max="9990" width="10.28515625" bestFit="1" customWidth="1"/>
    <col min="9992" max="9993" width="9.28515625" bestFit="1" customWidth="1"/>
    <col min="9994" max="9994" width="26.85546875" bestFit="1" customWidth="1"/>
    <col min="9996" max="9996" width="27.42578125" bestFit="1" customWidth="1"/>
    <col min="9997" max="9997" width="11.140625" customWidth="1"/>
    <col min="9999" max="9999" width="9.28515625" bestFit="1" customWidth="1"/>
    <col min="10002" max="10010" width="9.28515625" bestFit="1" customWidth="1"/>
    <col min="10012" max="10020" width="9.28515625" bestFit="1" customWidth="1"/>
    <col min="10242" max="10242" width="2.5703125" customWidth="1"/>
    <col min="10243" max="10243" width="26.42578125" customWidth="1"/>
    <col min="10244" max="10244" width="9.28515625" bestFit="1" customWidth="1"/>
    <col min="10246" max="10246" width="10.28515625" bestFit="1" customWidth="1"/>
    <col min="10248" max="10249" width="9.28515625" bestFit="1" customWidth="1"/>
    <col min="10250" max="10250" width="26.85546875" bestFit="1" customWidth="1"/>
    <col min="10252" max="10252" width="27.42578125" bestFit="1" customWidth="1"/>
    <col min="10253" max="10253" width="11.140625" customWidth="1"/>
    <col min="10255" max="10255" width="9.28515625" bestFit="1" customWidth="1"/>
    <col min="10258" max="10266" width="9.28515625" bestFit="1" customWidth="1"/>
    <col min="10268" max="10276" width="9.28515625" bestFit="1" customWidth="1"/>
    <col min="10498" max="10498" width="2.5703125" customWidth="1"/>
    <col min="10499" max="10499" width="26.42578125" customWidth="1"/>
    <col min="10500" max="10500" width="9.28515625" bestFit="1" customWidth="1"/>
    <col min="10502" max="10502" width="10.28515625" bestFit="1" customWidth="1"/>
    <col min="10504" max="10505" width="9.28515625" bestFit="1" customWidth="1"/>
    <col min="10506" max="10506" width="26.85546875" bestFit="1" customWidth="1"/>
    <col min="10508" max="10508" width="27.42578125" bestFit="1" customWidth="1"/>
    <col min="10509" max="10509" width="11.140625" customWidth="1"/>
    <col min="10511" max="10511" width="9.28515625" bestFit="1" customWidth="1"/>
    <col min="10514" max="10522" width="9.28515625" bestFit="1" customWidth="1"/>
    <col min="10524" max="10532" width="9.28515625" bestFit="1" customWidth="1"/>
    <col min="10754" max="10754" width="2.5703125" customWidth="1"/>
    <col min="10755" max="10755" width="26.42578125" customWidth="1"/>
    <col min="10756" max="10756" width="9.28515625" bestFit="1" customWidth="1"/>
    <col min="10758" max="10758" width="10.28515625" bestFit="1" customWidth="1"/>
    <col min="10760" max="10761" width="9.28515625" bestFit="1" customWidth="1"/>
    <col min="10762" max="10762" width="26.85546875" bestFit="1" customWidth="1"/>
    <col min="10764" max="10764" width="27.42578125" bestFit="1" customWidth="1"/>
    <col min="10765" max="10765" width="11.140625" customWidth="1"/>
    <col min="10767" max="10767" width="9.28515625" bestFit="1" customWidth="1"/>
    <col min="10770" max="10778" width="9.28515625" bestFit="1" customWidth="1"/>
    <col min="10780" max="10788" width="9.28515625" bestFit="1" customWidth="1"/>
    <col min="11010" max="11010" width="2.5703125" customWidth="1"/>
    <col min="11011" max="11011" width="26.42578125" customWidth="1"/>
    <col min="11012" max="11012" width="9.28515625" bestFit="1" customWidth="1"/>
    <col min="11014" max="11014" width="10.28515625" bestFit="1" customWidth="1"/>
    <col min="11016" max="11017" width="9.28515625" bestFit="1" customWidth="1"/>
    <col min="11018" max="11018" width="26.85546875" bestFit="1" customWidth="1"/>
    <col min="11020" max="11020" width="27.42578125" bestFit="1" customWidth="1"/>
    <col min="11021" max="11021" width="11.140625" customWidth="1"/>
    <col min="11023" max="11023" width="9.28515625" bestFit="1" customWidth="1"/>
    <col min="11026" max="11034" width="9.28515625" bestFit="1" customWidth="1"/>
    <col min="11036" max="11044" width="9.28515625" bestFit="1" customWidth="1"/>
    <col min="11266" max="11266" width="2.5703125" customWidth="1"/>
    <col min="11267" max="11267" width="26.42578125" customWidth="1"/>
    <col min="11268" max="11268" width="9.28515625" bestFit="1" customWidth="1"/>
    <col min="11270" max="11270" width="10.28515625" bestFit="1" customWidth="1"/>
    <col min="11272" max="11273" width="9.28515625" bestFit="1" customWidth="1"/>
    <col min="11274" max="11274" width="26.85546875" bestFit="1" customWidth="1"/>
    <col min="11276" max="11276" width="27.42578125" bestFit="1" customWidth="1"/>
    <col min="11277" max="11277" width="11.140625" customWidth="1"/>
    <col min="11279" max="11279" width="9.28515625" bestFit="1" customWidth="1"/>
    <col min="11282" max="11290" width="9.28515625" bestFit="1" customWidth="1"/>
    <col min="11292" max="11300" width="9.28515625" bestFit="1" customWidth="1"/>
    <col min="11522" max="11522" width="2.5703125" customWidth="1"/>
    <col min="11523" max="11523" width="26.42578125" customWidth="1"/>
    <col min="11524" max="11524" width="9.28515625" bestFit="1" customWidth="1"/>
    <col min="11526" max="11526" width="10.28515625" bestFit="1" customWidth="1"/>
    <col min="11528" max="11529" width="9.28515625" bestFit="1" customWidth="1"/>
    <col min="11530" max="11530" width="26.85546875" bestFit="1" customWidth="1"/>
    <col min="11532" max="11532" width="27.42578125" bestFit="1" customWidth="1"/>
    <col min="11533" max="11533" width="11.140625" customWidth="1"/>
    <col min="11535" max="11535" width="9.28515625" bestFit="1" customWidth="1"/>
    <col min="11538" max="11546" width="9.28515625" bestFit="1" customWidth="1"/>
    <col min="11548" max="11556" width="9.28515625" bestFit="1" customWidth="1"/>
    <col min="11778" max="11778" width="2.5703125" customWidth="1"/>
    <col min="11779" max="11779" width="26.42578125" customWidth="1"/>
    <col min="11780" max="11780" width="9.28515625" bestFit="1" customWidth="1"/>
    <col min="11782" max="11782" width="10.28515625" bestFit="1" customWidth="1"/>
    <col min="11784" max="11785" width="9.28515625" bestFit="1" customWidth="1"/>
    <col min="11786" max="11786" width="26.85546875" bestFit="1" customWidth="1"/>
    <col min="11788" max="11788" width="27.42578125" bestFit="1" customWidth="1"/>
    <col min="11789" max="11789" width="11.140625" customWidth="1"/>
    <col min="11791" max="11791" width="9.28515625" bestFit="1" customWidth="1"/>
    <col min="11794" max="11802" width="9.28515625" bestFit="1" customWidth="1"/>
    <col min="11804" max="11812" width="9.28515625" bestFit="1" customWidth="1"/>
    <col min="12034" max="12034" width="2.5703125" customWidth="1"/>
    <col min="12035" max="12035" width="26.42578125" customWidth="1"/>
    <col min="12036" max="12036" width="9.28515625" bestFit="1" customWidth="1"/>
    <col min="12038" max="12038" width="10.28515625" bestFit="1" customWidth="1"/>
    <col min="12040" max="12041" width="9.28515625" bestFit="1" customWidth="1"/>
    <col min="12042" max="12042" width="26.85546875" bestFit="1" customWidth="1"/>
    <col min="12044" max="12044" width="27.42578125" bestFit="1" customWidth="1"/>
    <col min="12045" max="12045" width="11.140625" customWidth="1"/>
    <col min="12047" max="12047" width="9.28515625" bestFit="1" customWidth="1"/>
    <col min="12050" max="12058" width="9.28515625" bestFit="1" customWidth="1"/>
    <col min="12060" max="12068" width="9.28515625" bestFit="1" customWidth="1"/>
    <col min="12290" max="12290" width="2.5703125" customWidth="1"/>
    <col min="12291" max="12291" width="26.42578125" customWidth="1"/>
    <col min="12292" max="12292" width="9.28515625" bestFit="1" customWidth="1"/>
    <col min="12294" max="12294" width="10.28515625" bestFit="1" customWidth="1"/>
    <col min="12296" max="12297" width="9.28515625" bestFit="1" customWidth="1"/>
    <col min="12298" max="12298" width="26.85546875" bestFit="1" customWidth="1"/>
    <col min="12300" max="12300" width="27.42578125" bestFit="1" customWidth="1"/>
    <col min="12301" max="12301" width="11.140625" customWidth="1"/>
    <col min="12303" max="12303" width="9.28515625" bestFit="1" customWidth="1"/>
    <col min="12306" max="12314" width="9.28515625" bestFit="1" customWidth="1"/>
    <col min="12316" max="12324" width="9.28515625" bestFit="1" customWidth="1"/>
    <col min="12546" max="12546" width="2.5703125" customWidth="1"/>
    <col min="12547" max="12547" width="26.42578125" customWidth="1"/>
    <col min="12548" max="12548" width="9.28515625" bestFit="1" customWidth="1"/>
    <col min="12550" max="12550" width="10.28515625" bestFit="1" customWidth="1"/>
    <col min="12552" max="12553" width="9.28515625" bestFit="1" customWidth="1"/>
    <col min="12554" max="12554" width="26.85546875" bestFit="1" customWidth="1"/>
    <col min="12556" max="12556" width="27.42578125" bestFit="1" customWidth="1"/>
    <col min="12557" max="12557" width="11.140625" customWidth="1"/>
    <col min="12559" max="12559" width="9.28515625" bestFit="1" customWidth="1"/>
    <col min="12562" max="12570" width="9.28515625" bestFit="1" customWidth="1"/>
    <col min="12572" max="12580" width="9.28515625" bestFit="1" customWidth="1"/>
    <col min="12802" max="12802" width="2.5703125" customWidth="1"/>
    <col min="12803" max="12803" width="26.42578125" customWidth="1"/>
    <col min="12804" max="12804" width="9.28515625" bestFit="1" customWidth="1"/>
    <col min="12806" max="12806" width="10.28515625" bestFit="1" customWidth="1"/>
    <col min="12808" max="12809" width="9.28515625" bestFit="1" customWidth="1"/>
    <col min="12810" max="12810" width="26.85546875" bestFit="1" customWidth="1"/>
    <col min="12812" max="12812" width="27.42578125" bestFit="1" customWidth="1"/>
    <col min="12813" max="12813" width="11.140625" customWidth="1"/>
    <col min="12815" max="12815" width="9.28515625" bestFit="1" customWidth="1"/>
    <col min="12818" max="12826" width="9.28515625" bestFit="1" customWidth="1"/>
    <col min="12828" max="12836" width="9.28515625" bestFit="1" customWidth="1"/>
    <col min="13058" max="13058" width="2.5703125" customWidth="1"/>
    <col min="13059" max="13059" width="26.42578125" customWidth="1"/>
    <col min="13060" max="13060" width="9.28515625" bestFit="1" customWidth="1"/>
    <col min="13062" max="13062" width="10.28515625" bestFit="1" customWidth="1"/>
    <col min="13064" max="13065" width="9.28515625" bestFit="1" customWidth="1"/>
    <col min="13066" max="13066" width="26.85546875" bestFit="1" customWidth="1"/>
    <col min="13068" max="13068" width="27.42578125" bestFit="1" customWidth="1"/>
    <col min="13069" max="13069" width="11.140625" customWidth="1"/>
    <col min="13071" max="13071" width="9.28515625" bestFit="1" customWidth="1"/>
    <col min="13074" max="13082" width="9.28515625" bestFit="1" customWidth="1"/>
    <col min="13084" max="13092" width="9.28515625" bestFit="1" customWidth="1"/>
    <col min="13314" max="13314" width="2.5703125" customWidth="1"/>
    <col min="13315" max="13315" width="26.42578125" customWidth="1"/>
    <col min="13316" max="13316" width="9.28515625" bestFit="1" customWidth="1"/>
    <col min="13318" max="13318" width="10.28515625" bestFit="1" customWidth="1"/>
    <col min="13320" max="13321" width="9.28515625" bestFit="1" customWidth="1"/>
    <col min="13322" max="13322" width="26.85546875" bestFit="1" customWidth="1"/>
    <col min="13324" max="13324" width="27.42578125" bestFit="1" customWidth="1"/>
    <col min="13325" max="13325" width="11.140625" customWidth="1"/>
    <col min="13327" max="13327" width="9.28515625" bestFit="1" customWidth="1"/>
    <col min="13330" max="13338" width="9.28515625" bestFit="1" customWidth="1"/>
    <col min="13340" max="13348" width="9.28515625" bestFit="1" customWidth="1"/>
    <col min="13570" max="13570" width="2.5703125" customWidth="1"/>
    <col min="13571" max="13571" width="26.42578125" customWidth="1"/>
    <col min="13572" max="13572" width="9.28515625" bestFit="1" customWidth="1"/>
    <col min="13574" max="13574" width="10.28515625" bestFit="1" customWidth="1"/>
    <col min="13576" max="13577" width="9.28515625" bestFit="1" customWidth="1"/>
    <col min="13578" max="13578" width="26.85546875" bestFit="1" customWidth="1"/>
    <col min="13580" max="13580" width="27.42578125" bestFit="1" customWidth="1"/>
    <col min="13581" max="13581" width="11.140625" customWidth="1"/>
    <col min="13583" max="13583" width="9.28515625" bestFit="1" customWidth="1"/>
    <col min="13586" max="13594" width="9.28515625" bestFit="1" customWidth="1"/>
    <col min="13596" max="13604" width="9.28515625" bestFit="1" customWidth="1"/>
    <col min="13826" max="13826" width="2.5703125" customWidth="1"/>
    <col min="13827" max="13827" width="26.42578125" customWidth="1"/>
    <col min="13828" max="13828" width="9.28515625" bestFit="1" customWidth="1"/>
    <col min="13830" max="13830" width="10.28515625" bestFit="1" customWidth="1"/>
    <col min="13832" max="13833" width="9.28515625" bestFit="1" customWidth="1"/>
    <col min="13834" max="13834" width="26.85546875" bestFit="1" customWidth="1"/>
    <col min="13836" max="13836" width="27.42578125" bestFit="1" customWidth="1"/>
    <col min="13837" max="13837" width="11.140625" customWidth="1"/>
    <col min="13839" max="13839" width="9.28515625" bestFit="1" customWidth="1"/>
    <col min="13842" max="13850" width="9.28515625" bestFit="1" customWidth="1"/>
    <col min="13852" max="13860" width="9.28515625" bestFit="1" customWidth="1"/>
    <col min="14082" max="14082" width="2.5703125" customWidth="1"/>
    <col min="14083" max="14083" width="26.42578125" customWidth="1"/>
    <col min="14084" max="14084" width="9.28515625" bestFit="1" customWidth="1"/>
    <col min="14086" max="14086" width="10.28515625" bestFit="1" customWidth="1"/>
    <col min="14088" max="14089" width="9.28515625" bestFit="1" customWidth="1"/>
    <col min="14090" max="14090" width="26.85546875" bestFit="1" customWidth="1"/>
    <col min="14092" max="14092" width="27.42578125" bestFit="1" customWidth="1"/>
    <col min="14093" max="14093" width="11.140625" customWidth="1"/>
    <col min="14095" max="14095" width="9.28515625" bestFit="1" customWidth="1"/>
    <col min="14098" max="14106" width="9.28515625" bestFit="1" customWidth="1"/>
    <col min="14108" max="14116" width="9.28515625" bestFit="1" customWidth="1"/>
    <col min="14338" max="14338" width="2.5703125" customWidth="1"/>
    <col min="14339" max="14339" width="26.42578125" customWidth="1"/>
    <col min="14340" max="14340" width="9.28515625" bestFit="1" customWidth="1"/>
    <col min="14342" max="14342" width="10.28515625" bestFit="1" customWidth="1"/>
    <col min="14344" max="14345" width="9.28515625" bestFit="1" customWidth="1"/>
    <col min="14346" max="14346" width="26.85546875" bestFit="1" customWidth="1"/>
    <col min="14348" max="14348" width="27.42578125" bestFit="1" customWidth="1"/>
    <col min="14349" max="14349" width="11.140625" customWidth="1"/>
    <col min="14351" max="14351" width="9.28515625" bestFit="1" customWidth="1"/>
    <col min="14354" max="14362" width="9.28515625" bestFit="1" customWidth="1"/>
    <col min="14364" max="14372" width="9.28515625" bestFit="1" customWidth="1"/>
    <col min="14594" max="14594" width="2.5703125" customWidth="1"/>
    <col min="14595" max="14595" width="26.42578125" customWidth="1"/>
    <col min="14596" max="14596" width="9.28515625" bestFit="1" customWidth="1"/>
    <col min="14598" max="14598" width="10.28515625" bestFit="1" customWidth="1"/>
    <col min="14600" max="14601" width="9.28515625" bestFit="1" customWidth="1"/>
    <col min="14602" max="14602" width="26.85546875" bestFit="1" customWidth="1"/>
    <col min="14604" max="14604" width="27.42578125" bestFit="1" customWidth="1"/>
    <col min="14605" max="14605" width="11.140625" customWidth="1"/>
    <col min="14607" max="14607" width="9.28515625" bestFit="1" customWidth="1"/>
    <col min="14610" max="14618" width="9.28515625" bestFit="1" customWidth="1"/>
    <col min="14620" max="14628" width="9.28515625" bestFit="1" customWidth="1"/>
    <col min="14850" max="14850" width="2.5703125" customWidth="1"/>
    <col min="14851" max="14851" width="26.42578125" customWidth="1"/>
    <col min="14852" max="14852" width="9.28515625" bestFit="1" customWidth="1"/>
    <col min="14854" max="14854" width="10.28515625" bestFit="1" customWidth="1"/>
    <col min="14856" max="14857" width="9.28515625" bestFit="1" customWidth="1"/>
    <col min="14858" max="14858" width="26.85546875" bestFit="1" customWidth="1"/>
    <col min="14860" max="14860" width="27.42578125" bestFit="1" customWidth="1"/>
    <col min="14861" max="14861" width="11.140625" customWidth="1"/>
    <col min="14863" max="14863" width="9.28515625" bestFit="1" customWidth="1"/>
    <col min="14866" max="14874" width="9.28515625" bestFit="1" customWidth="1"/>
    <col min="14876" max="14884" width="9.28515625" bestFit="1" customWidth="1"/>
    <col min="15106" max="15106" width="2.5703125" customWidth="1"/>
    <col min="15107" max="15107" width="26.42578125" customWidth="1"/>
    <col min="15108" max="15108" width="9.28515625" bestFit="1" customWidth="1"/>
    <col min="15110" max="15110" width="10.28515625" bestFit="1" customWidth="1"/>
    <col min="15112" max="15113" width="9.28515625" bestFit="1" customWidth="1"/>
    <col min="15114" max="15114" width="26.85546875" bestFit="1" customWidth="1"/>
    <col min="15116" max="15116" width="27.42578125" bestFit="1" customWidth="1"/>
    <col min="15117" max="15117" width="11.140625" customWidth="1"/>
    <col min="15119" max="15119" width="9.28515625" bestFit="1" customWidth="1"/>
    <col min="15122" max="15130" width="9.28515625" bestFit="1" customWidth="1"/>
    <col min="15132" max="15140" width="9.28515625" bestFit="1" customWidth="1"/>
    <col min="15362" max="15362" width="2.5703125" customWidth="1"/>
    <col min="15363" max="15363" width="26.42578125" customWidth="1"/>
    <col min="15364" max="15364" width="9.28515625" bestFit="1" customWidth="1"/>
    <col min="15366" max="15366" width="10.28515625" bestFit="1" customWidth="1"/>
    <col min="15368" max="15369" width="9.28515625" bestFit="1" customWidth="1"/>
    <col min="15370" max="15370" width="26.85546875" bestFit="1" customWidth="1"/>
    <col min="15372" max="15372" width="27.42578125" bestFit="1" customWidth="1"/>
    <col min="15373" max="15373" width="11.140625" customWidth="1"/>
    <col min="15375" max="15375" width="9.28515625" bestFit="1" customWidth="1"/>
    <col min="15378" max="15386" width="9.28515625" bestFit="1" customWidth="1"/>
    <col min="15388" max="15396" width="9.28515625" bestFit="1" customWidth="1"/>
    <col min="15618" max="15618" width="2.5703125" customWidth="1"/>
    <col min="15619" max="15619" width="26.42578125" customWidth="1"/>
    <col min="15620" max="15620" width="9.28515625" bestFit="1" customWidth="1"/>
    <col min="15622" max="15622" width="10.28515625" bestFit="1" customWidth="1"/>
    <col min="15624" max="15625" width="9.28515625" bestFit="1" customWidth="1"/>
    <col min="15626" max="15626" width="26.85546875" bestFit="1" customWidth="1"/>
    <col min="15628" max="15628" width="27.42578125" bestFit="1" customWidth="1"/>
    <col min="15629" max="15629" width="11.140625" customWidth="1"/>
    <col min="15631" max="15631" width="9.28515625" bestFit="1" customWidth="1"/>
    <col min="15634" max="15642" width="9.28515625" bestFit="1" customWidth="1"/>
    <col min="15644" max="15652" width="9.28515625" bestFit="1" customWidth="1"/>
    <col min="15874" max="15874" width="2.5703125" customWidth="1"/>
    <col min="15875" max="15875" width="26.42578125" customWidth="1"/>
    <col min="15876" max="15876" width="9.28515625" bestFit="1" customWidth="1"/>
    <col min="15878" max="15878" width="10.28515625" bestFit="1" customWidth="1"/>
    <col min="15880" max="15881" width="9.28515625" bestFit="1" customWidth="1"/>
    <col min="15882" max="15882" width="26.85546875" bestFit="1" customWidth="1"/>
    <col min="15884" max="15884" width="27.42578125" bestFit="1" customWidth="1"/>
    <col min="15885" max="15885" width="11.140625" customWidth="1"/>
    <col min="15887" max="15887" width="9.28515625" bestFit="1" customWidth="1"/>
    <col min="15890" max="15898" width="9.28515625" bestFit="1" customWidth="1"/>
    <col min="15900" max="15908" width="9.28515625" bestFit="1" customWidth="1"/>
    <col min="16130" max="16130" width="2.5703125" customWidth="1"/>
    <col min="16131" max="16131" width="26.42578125" customWidth="1"/>
    <col min="16132" max="16132" width="9.28515625" bestFit="1" customWidth="1"/>
    <col min="16134" max="16134" width="10.28515625" bestFit="1" customWidth="1"/>
    <col min="16136" max="16137" width="9.28515625" bestFit="1" customWidth="1"/>
    <col min="16138" max="16138" width="26.85546875" bestFit="1" customWidth="1"/>
    <col min="16140" max="16140" width="27.42578125" bestFit="1" customWidth="1"/>
    <col min="16141" max="16141" width="11.140625" customWidth="1"/>
    <col min="16143" max="16143" width="9.28515625" bestFit="1" customWidth="1"/>
    <col min="16146" max="16154" width="9.28515625" bestFit="1" customWidth="1"/>
    <col min="16156" max="16164" width="9.28515625" bestFit="1" customWidth="1"/>
  </cols>
  <sheetData>
    <row r="1" spans="1:39" s="42" customFormat="1" ht="24" customHeight="1">
      <c r="B1" s="852" t="s">
        <v>8</v>
      </c>
      <c r="C1" s="852"/>
      <c r="D1" s="852"/>
      <c r="E1" s="852"/>
      <c r="F1" s="852"/>
      <c r="G1" s="852"/>
      <c r="H1" s="852"/>
      <c r="I1" s="852"/>
      <c r="J1" s="852"/>
      <c r="K1" s="852"/>
      <c r="L1" s="852"/>
      <c r="M1" s="852"/>
      <c r="N1" s="852"/>
      <c r="O1" s="852"/>
      <c r="P1" s="852"/>
      <c r="Q1" s="852"/>
      <c r="R1" s="852"/>
      <c r="S1" s="852"/>
      <c r="T1" s="94"/>
      <c r="U1" s="94"/>
      <c r="V1" s="94"/>
      <c r="W1" s="94"/>
      <c r="X1" s="94"/>
      <c r="Y1" s="94"/>
      <c r="Z1" s="94"/>
      <c r="AA1" s="94"/>
      <c r="AB1" s="94"/>
      <c r="AC1" s="94"/>
      <c r="AD1" s="94"/>
      <c r="AE1" s="94"/>
      <c r="AF1" s="94"/>
      <c r="AG1" s="94"/>
      <c r="AH1" s="94"/>
      <c r="AI1" s="94"/>
      <c r="AJ1" s="94"/>
      <c r="AK1" s="94"/>
      <c r="AL1" s="94"/>
      <c r="AM1" s="94"/>
    </row>
    <row r="2" spans="1:39" s="42" customFormat="1" ht="24" customHeight="1">
      <c r="B2" s="845" t="s">
        <v>494</v>
      </c>
      <c r="C2" s="845"/>
      <c r="D2" s="845"/>
      <c r="E2" s="845"/>
      <c r="F2" s="845"/>
      <c r="G2" s="845"/>
      <c r="H2" s="845"/>
      <c r="I2" s="845"/>
      <c r="J2" s="845"/>
      <c r="K2" s="845"/>
      <c r="L2" s="845"/>
      <c r="M2" s="845"/>
      <c r="N2" s="845"/>
      <c r="O2" s="845"/>
      <c r="P2" s="845"/>
      <c r="Q2" s="845"/>
      <c r="R2" s="845"/>
      <c r="S2" s="845"/>
      <c r="T2" s="94"/>
      <c r="U2" s="94"/>
      <c r="V2" s="94"/>
      <c r="W2" s="94"/>
      <c r="X2" s="94"/>
      <c r="Y2" s="94"/>
      <c r="Z2" s="94"/>
      <c r="AA2" s="94"/>
      <c r="AB2" s="94"/>
      <c r="AC2" s="94"/>
      <c r="AD2" s="94"/>
      <c r="AE2" s="94"/>
      <c r="AF2" s="94"/>
      <c r="AG2" s="94"/>
      <c r="AH2" s="94"/>
      <c r="AI2" s="94"/>
      <c r="AJ2" s="94"/>
      <c r="AK2" s="94"/>
      <c r="AL2" s="94"/>
      <c r="AM2" s="94"/>
    </row>
    <row r="3" spans="1:39" s="42" customFormat="1" ht="24" customHeight="1">
      <c r="B3" s="828" t="s">
        <v>496</v>
      </c>
      <c r="C3" s="828"/>
      <c r="D3" s="828"/>
      <c r="E3" s="828"/>
      <c r="F3" s="828"/>
      <c r="G3" s="828"/>
      <c r="H3" s="828"/>
      <c r="I3" s="828"/>
      <c r="J3" s="828"/>
      <c r="K3" s="828"/>
      <c r="L3" s="828"/>
      <c r="M3" s="828"/>
      <c r="N3" s="828"/>
      <c r="O3" s="828"/>
      <c r="P3" s="828"/>
      <c r="Q3" s="828"/>
      <c r="R3" s="828"/>
      <c r="S3" s="578"/>
      <c r="T3" s="94"/>
      <c r="U3" s="94"/>
      <c r="V3" s="94"/>
      <c r="W3" s="94"/>
      <c r="X3" s="94"/>
      <c r="Y3" s="94"/>
      <c r="Z3" s="94"/>
      <c r="AA3" s="94"/>
      <c r="AB3" s="94"/>
      <c r="AC3" s="94"/>
      <c r="AD3" s="94"/>
      <c r="AE3" s="94"/>
      <c r="AF3" s="94"/>
      <c r="AG3" s="94"/>
      <c r="AH3" s="94"/>
      <c r="AI3" s="94"/>
      <c r="AJ3" s="94"/>
      <c r="AK3" s="94"/>
      <c r="AL3" s="94"/>
      <c r="AM3" s="94"/>
    </row>
    <row r="4" spans="1:39" s="42" customFormat="1" ht="24" customHeight="1">
      <c r="B4" s="828"/>
      <c r="C4" s="828"/>
      <c r="D4" s="828"/>
      <c r="E4" s="828"/>
      <c r="F4" s="828"/>
      <c r="G4" s="828"/>
      <c r="H4" s="828"/>
      <c r="I4" s="828"/>
      <c r="J4" s="828"/>
      <c r="K4" s="828"/>
      <c r="L4" s="828"/>
      <c r="M4" s="828"/>
      <c r="N4" s="828"/>
      <c r="O4" s="828"/>
      <c r="P4" s="828"/>
      <c r="Q4" s="828"/>
      <c r="R4" s="828"/>
      <c r="S4" s="578"/>
      <c r="T4" s="94"/>
      <c r="U4" s="94"/>
      <c r="V4" s="94"/>
      <c r="W4" s="94"/>
      <c r="X4" s="94"/>
      <c r="Y4" s="94"/>
      <c r="Z4" s="94"/>
      <c r="AA4" s="94"/>
      <c r="AB4" s="94"/>
      <c r="AC4" s="94"/>
      <c r="AD4" s="94"/>
      <c r="AE4" s="94"/>
      <c r="AF4" s="94"/>
      <c r="AG4" s="94"/>
      <c r="AH4" s="94"/>
      <c r="AI4" s="94"/>
      <c r="AJ4" s="94"/>
      <c r="AK4" s="94"/>
      <c r="AL4" s="94"/>
      <c r="AM4" s="94"/>
    </row>
    <row r="6" spans="1:39" ht="15.75" thickBot="1"/>
    <row r="7" spans="1:39" ht="19.5" thickBot="1">
      <c r="E7" s="848" t="s">
        <v>140</v>
      </c>
      <c r="F7" s="849"/>
      <c r="G7" s="849"/>
      <c r="H7" s="849"/>
      <c r="I7" s="849"/>
      <c r="J7" s="849"/>
      <c r="K7" s="849"/>
      <c r="L7" s="849"/>
      <c r="M7" s="66"/>
      <c r="N7" s="197">
        <f>+L47+N79+N112</f>
        <v>0</v>
      </c>
      <c r="O7" s="579" t="s">
        <v>147</v>
      </c>
      <c r="P7" s="580"/>
    </row>
    <row r="9" spans="1:39" ht="15.75">
      <c r="A9" s="512" t="s">
        <v>388</v>
      </c>
      <c r="B9" s="512"/>
      <c r="C9" s="171"/>
      <c r="D9" s="171"/>
      <c r="E9" s="171"/>
      <c r="F9" s="171"/>
      <c r="G9" s="171"/>
      <c r="H9" s="171"/>
      <c r="I9" s="171"/>
      <c r="J9" s="171"/>
      <c r="K9" s="171"/>
      <c r="L9" s="171"/>
      <c r="M9" s="171"/>
      <c r="N9" s="171"/>
      <c r="O9" s="427"/>
      <c r="P9" s="427"/>
    </row>
    <row r="10" spans="1:39" ht="15.75">
      <c r="A10" s="512" t="s">
        <v>389</v>
      </c>
      <c r="B10" s="512"/>
      <c r="C10" s="171"/>
      <c r="D10" s="171"/>
      <c r="E10" s="171"/>
      <c r="F10" s="171"/>
      <c r="G10" s="171"/>
      <c r="H10" s="171"/>
      <c r="I10" s="171"/>
      <c r="J10" s="171"/>
      <c r="K10" s="171"/>
      <c r="L10" s="171"/>
      <c r="M10" s="171"/>
      <c r="N10" s="171"/>
      <c r="O10" s="427"/>
      <c r="P10" s="427"/>
    </row>
    <row r="11" spans="1:39" ht="15.75">
      <c r="A11" s="512"/>
      <c r="B11" s="512"/>
      <c r="C11" s="171"/>
      <c r="D11" s="171"/>
      <c r="E11" s="171"/>
      <c r="F11" s="171"/>
      <c r="G11" s="171"/>
      <c r="H11" s="171"/>
      <c r="I11" s="171"/>
      <c r="J11" s="171"/>
      <c r="K11" s="171"/>
      <c r="L11" s="171"/>
      <c r="M11" s="171"/>
      <c r="N11" s="171"/>
      <c r="O11" s="427"/>
      <c r="P11" s="427"/>
    </row>
    <row r="12" spans="1:39" ht="15.75">
      <c r="A12" s="512" t="s">
        <v>390</v>
      </c>
      <c r="B12" s="512"/>
      <c r="C12" s="171"/>
      <c r="D12" s="171"/>
      <c r="E12" s="171"/>
      <c r="F12" s="171"/>
      <c r="G12" s="171"/>
      <c r="H12" s="171"/>
      <c r="I12" s="171"/>
      <c r="J12" s="171"/>
      <c r="K12" s="171"/>
      <c r="L12" s="171"/>
      <c r="M12" s="171"/>
      <c r="N12" s="171"/>
      <c r="O12" s="427"/>
      <c r="P12" s="427"/>
    </row>
    <row r="13" spans="1:39" ht="15.75">
      <c r="A13" s="512"/>
      <c r="B13" s="512"/>
      <c r="C13" s="171"/>
      <c r="D13" s="171"/>
      <c r="E13" s="171"/>
      <c r="F13" s="171"/>
      <c r="G13" s="171"/>
      <c r="H13" s="171"/>
      <c r="I13" s="171"/>
      <c r="J13" s="171"/>
      <c r="K13" s="171"/>
      <c r="L13" s="171"/>
      <c r="M13" s="171"/>
      <c r="N13" s="171"/>
      <c r="O13" s="427"/>
      <c r="P13" s="427"/>
    </row>
    <row r="14" spans="1:39" ht="15.75">
      <c r="A14" s="513" t="s">
        <v>391</v>
      </c>
      <c r="B14" s="512"/>
      <c r="C14" s="171"/>
      <c r="D14" s="171"/>
      <c r="E14" s="171"/>
      <c r="F14" s="171"/>
      <c r="G14" s="171"/>
      <c r="H14" s="171"/>
      <c r="I14" s="171"/>
      <c r="J14" s="171"/>
      <c r="K14" s="171"/>
      <c r="L14" s="171"/>
      <c r="M14" s="171"/>
      <c r="N14" s="171"/>
      <c r="O14" s="427"/>
      <c r="P14" s="427"/>
    </row>
    <row r="15" spans="1:39" ht="15.75">
      <c r="A15" s="512"/>
      <c r="B15" s="512"/>
      <c r="C15" s="171"/>
      <c r="D15" s="171"/>
      <c r="E15" s="171"/>
      <c r="F15" s="171"/>
      <c r="G15" s="171"/>
      <c r="H15" s="171"/>
      <c r="I15" s="171"/>
      <c r="J15" s="171"/>
      <c r="K15" s="171"/>
      <c r="L15" s="171"/>
      <c r="M15" s="171"/>
      <c r="N15" s="171"/>
      <c r="O15" s="427"/>
      <c r="P15" s="427"/>
    </row>
    <row r="16" spans="1:39" ht="15.75">
      <c r="A16" s="512" t="s">
        <v>392</v>
      </c>
      <c r="B16" s="512"/>
      <c r="C16" s="171"/>
      <c r="D16" s="171"/>
      <c r="E16" s="171"/>
      <c r="F16" s="171"/>
      <c r="G16" s="171"/>
      <c r="H16" s="171"/>
      <c r="I16" s="171"/>
      <c r="J16" s="171"/>
      <c r="K16" s="171"/>
      <c r="L16" s="171"/>
      <c r="M16" s="171"/>
      <c r="N16" s="171"/>
      <c r="O16" s="427"/>
      <c r="P16" s="427"/>
    </row>
    <row r="17" spans="1:16" ht="15.75">
      <c r="A17" s="512" t="s">
        <v>393</v>
      </c>
      <c r="B17" s="512"/>
      <c r="C17" s="171"/>
      <c r="D17" s="171"/>
      <c r="E17" s="171"/>
      <c r="F17" s="171"/>
      <c r="G17" s="171"/>
      <c r="H17" s="171"/>
      <c r="I17" s="171"/>
      <c r="J17" s="171"/>
      <c r="K17" s="171"/>
      <c r="L17" s="171"/>
      <c r="M17" s="171"/>
      <c r="N17" s="171"/>
      <c r="O17" s="427"/>
      <c r="P17" s="427"/>
    </row>
    <row r="18" spans="1:16" ht="15.75">
      <c r="A18" s="512" t="s">
        <v>394</v>
      </c>
      <c r="B18" s="512"/>
      <c r="C18" s="171"/>
      <c r="D18" s="171"/>
      <c r="E18" s="171"/>
      <c r="F18" s="171"/>
      <c r="G18" s="171"/>
      <c r="H18" s="171"/>
      <c r="I18" s="171"/>
      <c r="J18" s="171"/>
      <c r="K18" s="171"/>
      <c r="L18" s="171"/>
      <c r="M18" s="171"/>
      <c r="N18" s="171"/>
      <c r="O18" s="427"/>
      <c r="P18" s="427"/>
    </row>
    <row r="19" spans="1:16" ht="15.75">
      <c r="A19" s="512" t="s">
        <v>395</v>
      </c>
      <c r="B19" s="512"/>
      <c r="C19" s="171"/>
      <c r="D19" s="171"/>
      <c r="E19" s="171"/>
      <c r="F19" s="171"/>
      <c r="G19" s="171"/>
      <c r="H19" s="171"/>
      <c r="I19" s="171"/>
      <c r="J19" s="171"/>
      <c r="K19" s="171"/>
      <c r="L19" s="171"/>
      <c r="M19" s="171"/>
      <c r="N19" s="171"/>
      <c r="O19" s="427"/>
      <c r="P19" s="427"/>
    </row>
    <row r="20" spans="1:16" ht="15.75">
      <c r="A20" s="514" t="s">
        <v>396</v>
      </c>
      <c r="B20" s="512"/>
      <c r="C20" s="171"/>
      <c r="D20" s="171"/>
      <c r="E20" s="171"/>
      <c r="F20" s="171"/>
      <c r="G20" s="171"/>
      <c r="H20" s="171"/>
      <c r="I20" s="171"/>
      <c r="J20" s="171"/>
      <c r="K20" s="171"/>
      <c r="L20" s="171"/>
      <c r="M20" s="171"/>
      <c r="N20" s="171"/>
      <c r="O20" s="427"/>
      <c r="P20" s="427"/>
    </row>
    <row r="21" spans="1:16" ht="15.75">
      <c r="A21" s="514" t="s">
        <v>397</v>
      </c>
      <c r="B21" s="512"/>
      <c r="C21" s="171"/>
      <c r="D21" s="171"/>
      <c r="E21" s="171"/>
      <c r="F21" s="171"/>
      <c r="G21" s="171"/>
      <c r="H21" s="171"/>
      <c r="I21" s="171"/>
      <c r="J21" s="171"/>
      <c r="K21" s="171"/>
      <c r="L21" s="171"/>
      <c r="M21" s="171"/>
      <c r="N21" s="171"/>
      <c r="O21" s="427"/>
      <c r="P21" s="427"/>
    </row>
    <row r="22" spans="1:16" ht="15.75">
      <c r="A22" s="514" t="s">
        <v>398</v>
      </c>
      <c r="B22" s="512"/>
      <c r="C22" s="171"/>
      <c r="D22" s="171"/>
      <c r="E22" s="171"/>
      <c r="F22" s="171"/>
      <c r="G22" s="171"/>
      <c r="H22" s="171"/>
      <c r="I22" s="171"/>
      <c r="J22" s="171"/>
      <c r="K22" s="171"/>
      <c r="L22" s="171"/>
      <c r="M22" s="171"/>
      <c r="N22" s="171"/>
      <c r="O22" s="427"/>
      <c r="P22" s="427"/>
    </row>
    <row r="23" spans="1:16" ht="15.75">
      <c r="A23" s="514" t="s">
        <v>399</v>
      </c>
      <c r="B23" s="512"/>
      <c r="C23" s="171"/>
      <c r="D23" s="171"/>
      <c r="E23" s="171"/>
      <c r="F23" s="171"/>
      <c r="G23" s="171"/>
      <c r="H23" s="171"/>
      <c r="I23" s="171"/>
      <c r="J23" s="171"/>
      <c r="K23" s="171"/>
      <c r="L23" s="171"/>
      <c r="M23" s="171"/>
      <c r="N23" s="171"/>
      <c r="O23" s="427"/>
      <c r="P23" s="427"/>
    </row>
    <row r="24" spans="1:16" ht="15.75">
      <c r="A24" s="512"/>
      <c r="B24" s="512"/>
      <c r="C24" s="171"/>
      <c r="D24" s="171"/>
      <c r="E24" s="171"/>
      <c r="F24" s="171"/>
      <c r="G24" s="171"/>
      <c r="H24" s="171"/>
      <c r="I24" s="171"/>
      <c r="J24" s="171"/>
      <c r="K24" s="171"/>
      <c r="L24" s="171"/>
      <c r="M24" s="171"/>
      <c r="N24" s="171"/>
      <c r="O24" s="427"/>
      <c r="P24" s="427"/>
    </row>
    <row r="25" spans="1:16" ht="15.75">
      <c r="A25" s="514" t="s">
        <v>400</v>
      </c>
      <c r="B25" s="512"/>
      <c r="C25" s="171"/>
      <c r="D25" s="171"/>
      <c r="E25" s="171"/>
      <c r="F25" s="171"/>
      <c r="G25" s="171"/>
      <c r="H25" s="171"/>
      <c r="I25" s="171"/>
      <c r="J25" s="171"/>
      <c r="K25" s="171"/>
      <c r="L25" s="171"/>
      <c r="M25" s="171"/>
      <c r="N25" s="171"/>
      <c r="O25" s="427"/>
      <c r="P25" s="427"/>
    </row>
    <row r="26" spans="1:16" ht="15.75">
      <c r="A26" s="514" t="s">
        <v>401</v>
      </c>
      <c r="B26" s="512"/>
      <c r="C26" s="171"/>
      <c r="D26" s="171"/>
      <c r="E26" s="171"/>
      <c r="F26" s="171"/>
      <c r="G26" s="171"/>
      <c r="H26" s="171"/>
      <c r="I26" s="171"/>
      <c r="J26" s="171"/>
      <c r="K26" s="171"/>
      <c r="L26" s="171"/>
      <c r="M26" s="171"/>
      <c r="N26" s="171"/>
      <c r="O26" s="427"/>
      <c r="P26" s="427"/>
    </row>
    <row r="27" spans="1:16" ht="15.75">
      <c r="A27" s="514" t="s">
        <v>402</v>
      </c>
      <c r="B27" s="512"/>
      <c r="C27" s="171"/>
      <c r="D27" s="171"/>
      <c r="E27" s="171"/>
      <c r="F27" s="171"/>
      <c r="G27" s="171"/>
      <c r="H27" s="171"/>
      <c r="I27" s="171"/>
      <c r="J27" s="171"/>
      <c r="K27" s="171"/>
      <c r="L27" s="171"/>
      <c r="M27" s="171"/>
      <c r="N27" s="171"/>
      <c r="O27" s="427"/>
      <c r="P27" s="427"/>
    </row>
    <row r="28" spans="1:16" ht="15.75">
      <c r="A28" s="514" t="s">
        <v>403</v>
      </c>
      <c r="B28" s="512"/>
      <c r="C28" s="171"/>
      <c r="D28" s="171"/>
      <c r="E28" s="171"/>
      <c r="F28" s="171"/>
      <c r="G28" s="171"/>
      <c r="H28" s="171"/>
      <c r="I28" s="171"/>
      <c r="J28" s="171"/>
      <c r="K28" s="171"/>
      <c r="L28" s="171"/>
      <c r="M28" s="171"/>
      <c r="N28" s="171"/>
      <c r="O28" s="427"/>
      <c r="P28" s="427"/>
    </row>
    <row r="29" spans="1:16" ht="15.75">
      <c r="A29" s="512"/>
      <c r="B29" s="512"/>
      <c r="C29" s="171"/>
      <c r="D29" s="171"/>
      <c r="E29" s="171"/>
      <c r="F29" s="171"/>
      <c r="G29" s="171"/>
      <c r="H29" s="171"/>
      <c r="I29" s="171"/>
      <c r="J29" s="171"/>
      <c r="K29" s="171"/>
      <c r="L29" s="171"/>
      <c r="M29" s="171"/>
      <c r="N29" s="171"/>
      <c r="O29" s="427"/>
      <c r="P29" s="427"/>
    </row>
    <row r="30" spans="1:16" ht="15.75">
      <c r="A30" s="514"/>
      <c r="B30" s="514" t="s">
        <v>404</v>
      </c>
      <c r="C30" s="171"/>
      <c r="D30" s="171"/>
      <c r="E30" s="171"/>
      <c r="F30" s="171"/>
      <c r="G30" s="171"/>
      <c r="H30" s="171"/>
      <c r="I30" s="171"/>
      <c r="J30" s="171"/>
      <c r="K30" s="171"/>
      <c r="L30" s="171"/>
      <c r="M30" s="171"/>
      <c r="N30" s="171"/>
      <c r="O30" s="427"/>
      <c r="P30" s="427"/>
    </row>
    <row r="31" spans="1:16" ht="15.75">
      <c r="A31" s="512"/>
      <c r="B31" s="512"/>
      <c r="C31" s="171"/>
      <c r="D31" s="171"/>
      <c r="E31" s="171"/>
      <c r="F31" s="171"/>
      <c r="G31" s="171"/>
      <c r="H31" s="171"/>
      <c r="I31" s="171"/>
      <c r="J31" s="171"/>
      <c r="K31" s="171"/>
      <c r="L31" s="171"/>
      <c r="M31" s="171"/>
      <c r="N31" s="171"/>
      <c r="O31" s="427"/>
      <c r="P31" s="427"/>
    </row>
    <row r="32" spans="1:16">
      <c r="C32" s="171"/>
      <c r="D32" s="171"/>
      <c r="E32" s="171"/>
      <c r="F32" s="171"/>
      <c r="G32" s="171"/>
      <c r="H32" s="171"/>
      <c r="I32" s="171"/>
      <c r="J32" s="171"/>
      <c r="K32" s="171"/>
      <c r="L32" s="171"/>
      <c r="M32" s="171"/>
      <c r="N32" s="171"/>
      <c r="O32" s="427"/>
      <c r="P32" s="427"/>
    </row>
    <row r="33" spans="1:43" ht="15.75">
      <c r="A33" s="512"/>
      <c r="B33" s="512"/>
      <c r="C33" s="171"/>
      <c r="D33" s="171"/>
      <c r="E33" s="171"/>
      <c r="F33" s="171"/>
      <c r="G33" s="171"/>
      <c r="H33" s="171"/>
      <c r="I33" s="171"/>
      <c r="J33" s="171"/>
      <c r="K33" s="171"/>
      <c r="L33" s="171"/>
      <c r="M33" s="171"/>
      <c r="N33" s="171"/>
      <c r="O33" s="427"/>
      <c r="P33" s="427"/>
    </row>
    <row r="34" spans="1:43" ht="15.75">
      <c r="A34" s="512" t="s">
        <v>405</v>
      </c>
      <c r="B34" s="512"/>
      <c r="C34" s="171"/>
      <c r="D34" s="171"/>
      <c r="E34" s="171"/>
      <c r="F34" s="171"/>
      <c r="G34" s="171"/>
      <c r="H34" s="171"/>
      <c r="I34" s="171"/>
      <c r="J34" s="171"/>
      <c r="K34" s="171"/>
      <c r="L34" s="171"/>
      <c r="M34" s="171"/>
      <c r="N34" s="171"/>
      <c r="O34" s="427"/>
      <c r="P34" s="427"/>
    </row>
    <row r="35" spans="1:43">
      <c r="A35" s="392"/>
      <c r="B35" s="864" t="s">
        <v>406</v>
      </c>
      <c r="C35" s="864"/>
      <c r="D35" s="864"/>
      <c r="E35" s="864"/>
      <c r="F35" s="864"/>
      <c r="G35" s="864"/>
      <c r="H35" s="864"/>
      <c r="I35" s="864"/>
      <c r="J35" s="864"/>
      <c r="K35" s="864"/>
      <c r="L35" s="864"/>
      <c r="M35" s="586"/>
      <c r="N35" s="586"/>
      <c r="O35" s="586"/>
      <c r="P35" s="586"/>
      <c r="Q35" s="393"/>
      <c r="R35" s="393" t="s">
        <v>407</v>
      </c>
      <c r="S35" s="432"/>
      <c r="T35" s="432"/>
      <c r="U35" s="433"/>
      <c r="V35" s="433"/>
      <c r="W35" s="433"/>
      <c r="X35" s="433"/>
      <c r="Y35" s="433"/>
      <c r="Z35" s="433"/>
      <c r="AA35" s="433"/>
      <c r="AB35" s="433"/>
      <c r="AD35" s="433"/>
      <c r="AE35" s="433"/>
      <c r="AF35" s="433"/>
      <c r="AG35" s="433"/>
      <c r="AH35" s="433"/>
      <c r="AI35" s="433"/>
      <c r="AJ35" s="433"/>
      <c r="AK35" s="433"/>
      <c r="AL35" s="433"/>
      <c r="AN35" s="95"/>
      <c r="AO35" s="95"/>
      <c r="AP35" s="95"/>
      <c r="AQ35" s="95"/>
    </row>
    <row r="36" spans="1:43">
      <c r="A36" s="392"/>
      <c r="B36" s="394" t="s">
        <v>409</v>
      </c>
      <c r="C36" s="395"/>
      <c r="D36" s="396"/>
      <c r="E36" s="395"/>
      <c r="F36" s="396"/>
      <c r="G36" s="396"/>
      <c r="H36" s="396"/>
      <c r="I36" s="396"/>
      <c r="J36" s="396"/>
      <c r="K36" s="396"/>
      <c r="L36" s="396"/>
      <c r="M36" s="586"/>
      <c r="N36" s="586"/>
      <c r="O36" s="586"/>
      <c r="P36" s="586"/>
      <c r="Q36" s="393"/>
      <c r="R36" s="393"/>
      <c r="S36" s="859" t="s">
        <v>407</v>
      </c>
      <c r="T36" s="859"/>
      <c r="U36" s="859"/>
      <c r="V36" s="859"/>
      <c r="W36" s="859"/>
      <c r="X36" s="859"/>
      <c r="Y36" s="859"/>
      <c r="Z36" s="859"/>
      <c r="AA36" s="859"/>
      <c r="AB36" s="433"/>
      <c r="AC36" s="858" t="s">
        <v>408</v>
      </c>
      <c r="AD36" s="858"/>
      <c r="AE36" s="858"/>
      <c r="AF36" s="858"/>
      <c r="AG36" s="858"/>
      <c r="AH36" s="858"/>
      <c r="AI36" s="858"/>
      <c r="AJ36" s="858"/>
      <c r="AK36" s="858"/>
      <c r="AL36" s="585"/>
      <c r="AN36" s="95"/>
      <c r="AO36" s="95"/>
      <c r="AP36" s="95"/>
      <c r="AQ36" s="95"/>
    </row>
    <row r="37" spans="1:43" ht="44.25" thickBot="1">
      <c r="A37" s="397"/>
      <c r="B37" s="398" t="s">
        <v>410</v>
      </c>
      <c r="C37" s="399" t="s">
        <v>411</v>
      </c>
      <c r="D37" s="400" t="s">
        <v>412</v>
      </c>
      <c r="E37" s="399" t="s">
        <v>413</v>
      </c>
      <c r="F37" s="400" t="s">
        <v>412</v>
      </c>
      <c r="G37" s="400" t="s">
        <v>414</v>
      </c>
      <c r="H37" s="400" t="s">
        <v>412</v>
      </c>
      <c r="I37" s="401" t="s">
        <v>415</v>
      </c>
      <c r="J37" s="400" t="s">
        <v>210</v>
      </c>
      <c r="K37" s="400" t="s">
        <v>416</v>
      </c>
      <c r="L37" s="400" t="s">
        <v>417</v>
      </c>
      <c r="M37" s="587"/>
      <c r="N37" s="587"/>
      <c r="O37" s="587"/>
      <c r="P37" s="587"/>
      <c r="Q37" s="393"/>
      <c r="R37" s="393"/>
      <c r="S37" s="859" t="s">
        <v>552</v>
      </c>
      <c r="T37" s="859"/>
      <c r="U37" s="859"/>
      <c r="V37" s="859"/>
      <c r="W37" s="858" t="s">
        <v>553</v>
      </c>
      <c r="X37" s="858"/>
      <c r="Y37" s="858"/>
      <c r="Z37" s="858"/>
      <c r="AA37" s="858"/>
      <c r="AB37" s="433"/>
      <c r="AC37" s="858" t="s">
        <v>552</v>
      </c>
      <c r="AD37" s="858"/>
      <c r="AE37" s="858"/>
      <c r="AF37" s="858"/>
      <c r="AG37" s="858" t="s">
        <v>553</v>
      </c>
      <c r="AH37" s="858"/>
      <c r="AI37" s="858"/>
      <c r="AJ37" s="858"/>
      <c r="AK37" s="858"/>
      <c r="AL37" s="585" t="s">
        <v>555</v>
      </c>
      <c r="AM37" s="95" t="s">
        <v>554</v>
      </c>
      <c r="AN37" s="95"/>
      <c r="AO37" s="95"/>
      <c r="AP37" s="95"/>
      <c r="AQ37" s="95"/>
    </row>
    <row r="38" spans="1:43" ht="25.5" customHeight="1" thickBot="1">
      <c r="A38" s="397"/>
      <c r="B38" s="873" t="s">
        <v>473</v>
      </c>
      <c r="C38" s="402"/>
      <c r="D38" s="403" t="s">
        <v>412</v>
      </c>
      <c r="E38" s="404"/>
      <c r="F38" s="405" t="s">
        <v>412</v>
      </c>
      <c r="G38" s="406">
        <v>0.01</v>
      </c>
      <c r="H38" s="407" t="s">
        <v>412</v>
      </c>
      <c r="I38" s="408" t="s">
        <v>435</v>
      </c>
      <c r="J38" s="611">
        <f>IF(I38="","",VLOOKUP(I38,$C$151:$G$176,5,FALSE))</f>
        <v>3985</v>
      </c>
      <c r="K38" s="407" t="s">
        <v>416</v>
      </c>
      <c r="L38" s="542">
        <f t="shared" ref="L38:L46" si="0">IF(J38="","",SUM(C38*(E38*G38*J38)/1000))</f>
        <v>0</v>
      </c>
      <c r="M38" s="588"/>
      <c r="N38" s="588"/>
      <c r="O38" s="588"/>
      <c r="P38" s="588"/>
      <c r="Q38" s="432" t="s">
        <v>13</v>
      </c>
      <c r="R38" s="432"/>
      <c r="S38" s="432">
        <f>IF($I$38=Q38,$L$38,0)</f>
        <v>0</v>
      </c>
      <c r="T38" s="432">
        <f>IF($I$39=Q38,$L$39,0)</f>
        <v>0</v>
      </c>
      <c r="U38" s="433">
        <f>IF($I$40=Q38,$L$40,0)</f>
        <v>0</v>
      </c>
      <c r="V38" s="433">
        <f>IF($I$41=Q38,$L$41,0)</f>
        <v>0</v>
      </c>
      <c r="W38" s="433">
        <f>IF($I$42=Q38,$L$42,0)</f>
        <v>0</v>
      </c>
      <c r="X38" s="433">
        <f>IF($I$43=Q38,$L$43,0)</f>
        <v>0</v>
      </c>
      <c r="Y38" s="433">
        <f>IF($I$44=Q38,$L$44,0)</f>
        <v>0</v>
      </c>
      <c r="Z38" s="433">
        <f>IF($I$45=Q38,$L$45,0)</f>
        <v>0</v>
      </c>
      <c r="AA38" s="433">
        <f>IF($I$46=Q38,$L$46,0)</f>
        <v>0</v>
      </c>
      <c r="AB38" s="433"/>
      <c r="AC38" s="433">
        <f>IF($I$38=Q38,$L$38/$J$38*1000,0)</f>
        <v>0</v>
      </c>
      <c r="AD38" s="433">
        <f>IF($I$39=Q38,$L$39/$J$39*1000,0)</f>
        <v>0</v>
      </c>
      <c r="AE38" s="433">
        <f>IF($I$40=Q38,$L$40/$J$40*1000,0)</f>
        <v>0</v>
      </c>
      <c r="AF38" s="433">
        <f>IF($I$41=Q38,$L$41/$J$41*1000,0)</f>
        <v>0</v>
      </c>
      <c r="AG38" s="433">
        <f>IF($I$42=Q38,$L$42/$J$42*1000,0)</f>
        <v>0</v>
      </c>
      <c r="AH38" s="433">
        <f>IF($I$43=Q38,$L$43/$J$43*1000,0)</f>
        <v>0</v>
      </c>
      <c r="AI38" s="433">
        <f>IF($I$44=R38,$L$44/$J$44*1000,0)</f>
        <v>0</v>
      </c>
      <c r="AJ38" s="433">
        <f>IF($I$45=Q38,$L$45/$J$45*1000,0)</f>
        <v>0</v>
      </c>
      <c r="AK38" s="433">
        <f>IF($I$46=Q38,$L$46/$J$46*1000,0)</f>
        <v>0</v>
      </c>
      <c r="AL38" s="95">
        <f>+SUM(S38:AA38)</f>
        <v>0</v>
      </c>
      <c r="AM38" s="95">
        <f>+SUM(AC38:AK38)/1000*E151</f>
        <v>0</v>
      </c>
      <c r="AN38" s="95"/>
      <c r="AO38" s="95"/>
      <c r="AP38" s="95"/>
      <c r="AQ38" s="95"/>
    </row>
    <row r="39" spans="1:43" ht="36" customHeight="1" thickBot="1">
      <c r="A39" s="397"/>
      <c r="B39" s="874"/>
      <c r="C39" s="402"/>
      <c r="D39" s="403" t="s">
        <v>412</v>
      </c>
      <c r="E39" s="404"/>
      <c r="F39" s="405" t="s">
        <v>412</v>
      </c>
      <c r="G39" s="406">
        <v>0.01</v>
      </c>
      <c r="H39" s="407" t="s">
        <v>412</v>
      </c>
      <c r="I39" s="408" t="s">
        <v>14</v>
      </c>
      <c r="J39" s="611">
        <f t="shared" ref="J39:J46" si="1">IF(I39="","",VLOOKUP(I39,$C$151:$G$176,5,FALSE))</f>
        <v>675</v>
      </c>
      <c r="K39" s="407" t="s">
        <v>416</v>
      </c>
      <c r="L39" s="542">
        <f t="shared" si="0"/>
        <v>0</v>
      </c>
      <c r="M39" s="588"/>
      <c r="N39" s="588"/>
      <c r="O39" s="588"/>
      <c r="P39" s="588"/>
      <c r="Q39" s="432" t="s">
        <v>14</v>
      </c>
      <c r="R39" s="432"/>
      <c r="S39" s="432">
        <f t="shared" ref="S39:S63" si="2">IF($I$38=Q39,$L$38,0)</f>
        <v>0</v>
      </c>
      <c r="T39" s="432">
        <f t="shared" ref="T39:T63" si="3">IF($I$39=Q39,$L$39,0)</f>
        <v>0</v>
      </c>
      <c r="U39" s="433">
        <f t="shared" ref="U39:U63" si="4">IF($I$40=Q39,$L$40,0)</f>
        <v>0</v>
      </c>
      <c r="V39" s="433">
        <f t="shared" ref="V39:V63" si="5">IF($I$41=Q39,$L$41,0)</f>
        <v>0</v>
      </c>
      <c r="W39" s="433">
        <f t="shared" ref="W39:W63" si="6">IF($I$42=Q39,$L$42,0)</f>
        <v>0</v>
      </c>
      <c r="X39" s="433">
        <f t="shared" ref="X39:X63" si="7">IF($I$43=Q39,$L$43,0)</f>
        <v>0</v>
      </c>
      <c r="Y39" s="433">
        <f t="shared" ref="Y39:Y63" si="8">IF($I$44=Q39,$L$44,0)</f>
        <v>0</v>
      </c>
      <c r="Z39" s="433">
        <f t="shared" ref="Z39:Z63" si="9">IF($I$45=Q39,$L$45,0)</f>
        <v>0</v>
      </c>
      <c r="AA39" s="433">
        <f t="shared" ref="AA39:AA63" si="10">IF($I$46=Q39,$L$46,0)</f>
        <v>0</v>
      </c>
      <c r="AB39" s="433"/>
      <c r="AC39" s="433">
        <f t="shared" ref="AC39:AC63" si="11">IF($I$38=Q39,$L$38/$J$38*1000,0)</f>
        <v>0</v>
      </c>
      <c r="AD39" s="433">
        <f t="shared" ref="AD39:AD63" si="12">IF($I$39=Q39,$L$39/$J$39*1000,0)</f>
        <v>0</v>
      </c>
      <c r="AE39" s="433">
        <f t="shared" ref="AE39:AE63" si="13">IF($I$40=Q39,$L$40/$J$40*1000,0)</f>
        <v>0</v>
      </c>
      <c r="AF39" s="433">
        <f t="shared" ref="AF39:AF63" si="14">IF($I$41=Q39,$L$41/$J$41*1000,0)</f>
        <v>0</v>
      </c>
      <c r="AG39" s="433">
        <f t="shared" ref="AG39:AG63" si="15">IF($I$42=Q39,$L$42/$J$42*1000,0)</f>
        <v>0</v>
      </c>
      <c r="AH39" s="433">
        <f t="shared" ref="AH39:AH63" si="16">IF($I$43=Q39,$L$43/$J$43*1000,0)</f>
        <v>0</v>
      </c>
      <c r="AI39" s="433">
        <f t="shared" ref="AI39:AI63" si="17">IF($I$44=R39,$L$44/$J$44*1000,0)</f>
        <v>0</v>
      </c>
      <c r="AJ39" s="433">
        <f t="shared" ref="AJ39:AJ61" si="18">IF($I$45=Q39,$L$45/$J$45*1000,0)</f>
        <v>0</v>
      </c>
      <c r="AK39" s="433">
        <f t="shared" ref="AK39:AK61" si="19">IF($I$46=Q39,$L$46/$J$46*1000,0)</f>
        <v>0</v>
      </c>
      <c r="AL39" s="95">
        <f t="shared" ref="AL39:AL63" si="20">+SUM(S39:AA39)</f>
        <v>0</v>
      </c>
      <c r="AM39" s="95">
        <f t="shared" ref="AM39:AM63" si="21">+SUM(AC39:AK39)/1000*E152</f>
        <v>0</v>
      </c>
      <c r="AN39" s="95"/>
      <c r="AO39" s="95"/>
      <c r="AP39" s="95"/>
      <c r="AQ39" s="95"/>
    </row>
    <row r="40" spans="1:43" ht="38.25" customHeight="1" thickBot="1">
      <c r="A40" s="397"/>
      <c r="B40" s="874"/>
      <c r="C40" s="402"/>
      <c r="D40" s="403" t="s">
        <v>412</v>
      </c>
      <c r="E40" s="404"/>
      <c r="F40" s="405" t="s">
        <v>412</v>
      </c>
      <c r="G40" s="406">
        <v>0.01</v>
      </c>
      <c r="H40" s="407" t="s">
        <v>412</v>
      </c>
      <c r="I40" s="408" t="s">
        <v>20</v>
      </c>
      <c r="J40" s="611">
        <f t="shared" si="1"/>
        <v>4470</v>
      </c>
      <c r="K40" s="407" t="s">
        <v>416</v>
      </c>
      <c r="L40" s="542">
        <f t="shared" si="0"/>
        <v>0</v>
      </c>
      <c r="M40" s="588"/>
      <c r="N40" s="588"/>
      <c r="O40" s="588"/>
      <c r="P40" s="588"/>
      <c r="Q40" s="432" t="s">
        <v>15</v>
      </c>
      <c r="R40" s="432"/>
      <c r="S40" s="432">
        <f t="shared" si="2"/>
        <v>0</v>
      </c>
      <c r="T40" s="432">
        <f t="shared" si="3"/>
        <v>0</v>
      </c>
      <c r="U40" s="433">
        <f t="shared" si="4"/>
        <v>0</v>
      </c>
      <c r="V40" s="433">
        <f t="shared" si="5"/>
        <v>0</v>
      </c>
      <c r="W40" s="433">
        <f t="shared" si="6"/>
        <v>0</v>
      </c>
      <c r="X40" s="433">
        <f t="shared" si="7"/>
        <v>0</v>
      </c>
      <c r="Y40" s="433">
        <f t="shared" si="8"/>
        <v>0</v>
      </c>
      <c r="Z40" s="433">
        <f t="shared" si="9"/>
        <v>0</v>
      </c>
      <c r="AA40" s="433">
        <f t="shared" si="10"/>
        <v>0</v>
      </c>
      <c r="AB40" s="433"/>
      <c r="AC40" s="433">
        <f t="shared" si="11"/>
        <v>0</v>
      </c>
      <c r="AD40" s="433">
        <f t="shared" si="12"/>
        <v>0</v>
      </c>
      <c r="AE40" s="433">
        <f t="shared" si="13"/>
        <v>0</v>
      </c>
      <c r="AF40" s="433">
        <f t="shared" si="14"/>
        <v>0</v>
      </c>
      <c r="AG40" s="433">
        <f t="shared" si="15"/>
        <v>0</v>
      </c>
      <c r="AH40" s="433">
        <f t="shared" si="16"/>
        <v>0</v>
      </c>
      <c r="AI40" s="433">
        <f t="shared" si="17"/>
        <v>0</v>
      </c>
      <c r="AJ40" s="433">
        <f t="shared" si="18"/>
        <v>0</v>
      </c>
      <c r="AK40" s="433">
        <f t="shared" si="19"/>
        <v>0</v>
      </c>
      <c r="AL40" s="95">
        <f t="shared" si="20"/>
        <v>0</v>
      </c>
      <c r="AM40" s="95">
        <f t="shared" si="21"/>
        <v>0</v>
      </c>
      <c r="AN40" s="95"/>
      <c r="AO40" s="95"/>
      <c r="AP40" s="95"/>
      <c r="AQ40" s="95"/>
    </row>
    <row r="41" spans="1:43" ht="29.25" customHeight="1" thickBot="1">
      <c r="A41" s="397"/>
      <c r="B41" s="875"/>
      <c r="C41" s="402"/>
      <c r="D41" s="403" t="s">
        <v>412</v>
      </c>
      <c r="E41" s="404"/>
      <c r="F41" s="405" t="s">
        <v>412</v>
      </c>
      <c r="G41" s="406">
        <v>0.01</v>
      </c>
      <c r="H41" s="407" t="s">
        <v>412</v>
      </c>
      <c r="I41" s="408" t="s">
        <v>17</v>
      </c>
      <c r="J41" s="611">
        <f t="shared" si="1"/>
        <v>1000</v>
      </c>
      <c r="K41" s="407" t="s">
        <v>416</v>
      </c>
      <c r="L41" s="542">
        <f t="shared" si="0"/>
        <v>0</v>
      </c>
      <c r="M41" s="588"/>
      <c r="N41" s="588"/>
      <c r="O41" s="588"/>
      <c r="P41" s="588"/>
      <c r="Q41" s="432" t="s">
        <v>16</v>
      </c>
      <c r="R41" s="432"/>
      <c r="S41" s="432">
        <f t="shared" si="2"/>
        <v>0</v>
      </c>
      <c r="T41" s="432">
        <f t="shared" si="3"/>
        <v>0</v>
      </c>
      <c r="U41" s="433">
        <f t="shared" si="4"/>
        <v>0</v>
      </c>
      <c r="V41" s="433">
        <f t="shared" si="5"/>
        <v>0</v>
      </c>
      <c r="W41" s="433">
        <f t="shared" si="6"/>
        <v>0</v>
      </c>
      <c r="X41" s="433">
        <f t="shared" si="7"/>
        <v>0</v>
      </c>
      <c r="Y41" s="433">
        <f t="shared" si="8"/>
        <v>0</v>
      </c>
      <c r="Z41" s="433">
        <f t="shared" si="9"/>
        <v>0</v>
      </c>
      <c r="AA41" s="433">
        <f t="shared" si="10"/>
        <v>0</v>
      </c>
      <c r="AB41" s="433"/>
      <c r="AC41" s="433">
        <f t="shared" si="11"/>
        <v>0</v>
      </c>
      <c r="AD41" s="433">
        <f t="shared" si="12"/>
        <v>0</v>
      </c>
      <c r="AE41" s="433">
        <f t="shared" si="13"/>
        <v>0</v>
      </c>
      <c r="AF41" s="433">
        <f t="shared" si="14"/>
        <v>0</v>
      </c>
      <c r="AG41" s="433">
        <f t="shared" si="15"/>
        <v>0</v>
      </c>
      <c r="AH41" s="433">
        <f t="shared" si="16"/>
        <v>0</v>
      </c>
      <c r="AI41" s="433">
        <f t="shared" si="17"/>
        <v>0</v>
      </c>
      <c r="AJ41" s="433">
        <f t="shared" si="18"/>
        <v>0</v>
      </c>
      <c r="AK41" s="433">
        <f t="shared" si="19"/>
        <v>0</v>
      </c>
      <c r="AL41" s="95">
        <f t="shared" si="20"/>
        <v>0</v>
      </c>
      <c r="AM41" s="95">
        <f t="shared" si="21"/>
        <v>0</v>
      </c>
      <c r="AN41" s="95"/>
      <c r="AO41" s="95"/>
      <c r="AP41" s="95"/>
      <c r="AQ41" s="95"/>
    </row>
    <row r="42" spans="1:43" ht="55.5" customHeight="1" thickBot="1">
      <c r="A42" s="397"/>
      <c r="B42" s="873" t="s">
        <v>474</v>
      </c>
      <c r="C42" s="402"/>
      <c r="D42" s="403" t="s">
        <v>412</v>
      </c>
      <c r="E42" s="404"/>
      <c r="F42" s="405" t="s">
        <v>412</v>
      </c>
      <c r="G42" s="406">
        <v>0.01</v>
      </c>
      <c r="H42" s="407" t="s">
        <v>412</v>
      </c>
      <c r="I42" s="408" t="s">
        <v>13</v>
      </c>
      <c r="J42" s="611">
        <f t="shared" si="1"/>
        <v>14800</v>
      </c>
      <c r="K42" s="407" t="s">
        <v>416</v>
      </c>
      <c r="L42" s="542">
        <f t="shared" si="0"/>
        <v>0</v>
      </c>
      <c r="M42" s="588"/>
      <c r="N42" s="588"/>
      <c r="O42" s="588"/>
      <c r="P42" s="588"/>
      <c r="Q42" s="432" t="s">
        <v>17</v>
      </c>
      <c r="R42" s="432"/>
      <c r="S42" s="432">
        <f t="shared" si="2"/>
        <v>0</v>
      </c>
      <c r="T42" s="432">
        <f t="shared" si="3"/>
        <v>0</v>
      </c>
      <c r="U42" s="433">
        <f t="shared" si="4"/>
        <v>0</v>
      </c>
      <c r="V42" s="433">
        <f t="shared" si="5"/>
        <v>0</v>
      </c>
      <c r="W42" s="433">
        <f t="shared" si="6"/>
        <v>0</v>
      </c>
      <c r="X42" s="433">
        <f t="shared" si="7"/>
        <v>0</v>
      </c>
      <c r="Y42" s="433">
        <f t="shared" si="8"/>
        <v>0</v>
      </c>
      <c r="Z42" s="433">
        <f t="shared" si="9"/>
        <v>0</v>
      </c>
      <c r="AA42" s="433">
        <f t="shared" si="10"/>
        <v>0</v>
      </c>
      <c r="AB42" s="433"/>
      <c r="AC42" s="433">
        <f t="shared" si="11"/>
        <v>0</v>
      </c>
      <c r="AD42" s="433">
        <f t="shared" si="12"/>
        <v>0</v>
      </c>
      <c r="AE42" s="433">
        <f t="shared" si="13"/>
        <v>0</v>
      </c>
      <c r="AF42" s="433">
        <f t="shared" si="14"/>
        <v>0</v>
      </c>
      <c r="AG42" s="433">
        <f t="shared" si="15"/>
        <v>0</v>
      </c>
      <c r="AH42" s="433">
        <f t="shared" si="16"/>
        <v>0</v>
      </c>
      <c r="AI42" s="433">
        <f t="shared" si="17"/>
        <v>0</v>
      </c>
      <c r="AJ42" s="433">
        <f t="shared" si="18"/>
        <v>0</v>
      </c>
      <c r="AK42" s="433">
        <f t="shared" si="19"/>
        <v>0</v>
      </c>
      <c r="AL42" s="95">
        <f t="shared" si="20"/>
        <v>0</v>
      </c>
      <c r="AM42" s="95">
        <f t="shared" si="21"/>
        <v>0</v>
      </c>
      <c r="AN42" s="95"/>
      <c r="AO42" s="95"/>
      <c r="AP42" s="95"/>
      <c r="AQ42" s="95"/>
    </row>
    <row r="43" spans="1:43" ht="16.5" thickBot="1">
      <c r="A43" s="397"/>
      <c r="B43" s="874"/>
      <c r="C43" s="402"/>
      <c r="D43" s="403" t="s">
        <v>412</v>
      </c>
      <c r="E43" s="404"/>
      <c r="F43" s="405" t="s">
        <v>412</v>
      </c>
      <c r="G43" s="406">
        <v>0.01</v>
      </c>
      <c r="H43" s="407" t="s">
        <v>412</v>
      </c>
      <c r="I43" s="408" t="s">
        <v>13</v>
      </c>
      <c r="J43" s="611">
        <f t="shared" si="1"/>
        <v>14800</v>
      </c>
      <c r="K43" s="407" t="s">
        <v>416</v>
      </c>
      <c r="L43" s="542">
        <f t="shared" si="0"/>
        <v>0</v>
      </c>
      <c r="M43" s="588"/>
      <c r="N43" s="588"/>
      <c r="O43" s="588"/>
      <c r="P43" s="588"/>
      <c r="Q43" s="432" t="s">
        <v>18</v>
      </c>
      <c r="R43" s="432"/>
      <c r="S43" s="432">
        <f t="shared" si="2"/>
        <v>0</v>
      </c>
      <c r="T43" s="432">
        <f t="shared" si="3"/>
        <v>0</v>
      </c>
      <c r="U43" s="433">
        <f t="shared" si="4"/>
        <v>0</v>
      </c>
      <c r="V43" s="433">
        <f t="shared" si="5"/>
        <v>0</v>
      </c>
      <c r="W43" s="433">
        <f t="shared" si="6"/>
        <v>0</v>
      </c>
      <c r="X43" s="433">
        <f t="shared" si="7"/>
        <v>0</v>
      </c>
      <c r="Y43" s="433">
        <f t="shared" si="8"/>
        <v>0</v>
      </c>
      <c r="Z43" s="433">
        <f t="shared" si="9"/>
        <v>0</v>
      </c>
      <c r="AA43" s="433">
        <f t="shared" si="10"/>
        <v>0</v>
      </c>
      <c r="AB43" s="433"/>
      <c r="AC43" s="433">
        <f t="shared" si="11"/>
        <v>0</v>
      </c>
      <c r="AD43" s="433">
        <f t="shared" si="12"/>
        <v>0</v>
      </c>
      <c r="AE43" s="433">
        <f t="shared" si="13"/>
        <v>0</v>
      </c>
      <c r="AF43" s="433">
        <f t="shared" si="14"/>
        <v>0</v>
      </c>
      <c r="AG43" s="433">
        <f t="shared" si="15"/>
        <v>0</v>
      </c>
      <c r="AH43" s="433">
        <f t="shared" si="16"/>
        <v>0</v>
      </c>
      <c r="AI43" s="433">
        <f t="shared" si="17"/>
        <v>0</v>
      </c>
      <c r="AJ43" s="433">
        <f t="shared" si="18"/>
        <v>0</v>
      </c>
      <c r="AK43" s="433">
        <f t="shared" si="19"/>
        <v>0</v>
      </c>
      <c r="AL43" s="95">
        <f t="shared" si="20"/>
        <v>0</v>
      </c>
      <c r="AM43" s="95">
        <f t="shared" si="21"/>
        <v>0</v>
      </c>
      <c r="AN43" s="95"/>
      <c r="AO43" s="95"/>
      <c r="AP43" s="95"/>
      <c r="AQ43" s="95"/>
    </row>
    <row r="44" spans="1:43" ht="35.25" customHeight="1" thickBot="1">
      <c r="A44" s="397"/>
      <c r="B44" s="874"/>
      <c r="C44" s="402"/>
      <c r="D44" s="403" t="s">
        <v>412</v>
      </c>
      <c r="E44" s="404"/>
      <c r="F44" s="405" t="s">
        <v>412</v>
      </c>
      <c r="G44" s="406">
        <v>0.01</v>
      </c>
      <c r="H44" s="407" t="s">
        <v>412</v>
      </c>
      <c r="I44" s="408" t="s">
        <v>13</v>
      </c>
      <c r="J44" s="611">
        <f t="shared" si="1"/>
        <v>14800</v>
      </c>
      <c r="K44" s="407" t="s">
        <v>416</v>
      </c>
      <c r="L44" s="542">
        <f t="shared" si="0"/>
        <v>0</v>
      </c>
      <c r="M44" s="588"/>
      <c r="N44" s="588"/>
      <c r="O44" s="588"/>
      <c r="P44" s="588"/>
      <c r="Q44" s="432" t="s">
        <v>19</v>
      </c>
      <c r="R44" s="432"/>
      <c r="S44" s="432">
        <f t="shared" si="2"/>
        <v>0</v>
      </c>
      <c r="T44" s="432">
        <f t="shared" si="3"/>
        <v>0</v>
      </c>
      <c r="U44" s="433">
        <f t="shared" si="4"/>
        <v>0</v>
      </c>
      <c r="V44" s="433">
        <f t="shared" si="5"/>
        <v>0</v>
      </c>
      <c r="W44" s="433">
        <f t="shared" si="6"/>
        <v>0</v>
      </c>
      <c r="X44" s="433">
        <f t="shared" si="7"/>
        <v>0</v>
      </c>
      <c r="Y44" s="433">
        <f t="shared" si="8"/>
        <v>0</v>
      </c>
      <c r="Z44" s="433">
        <f t="shared" si="9"/>
        <v>0</v>
      </c>
      <c r="AA44" s="433">
        <f t="shared" si="10"/>
        <v>0</v>
      </c>
      <c r="AB44" s="433"/>
      <c r="AC44" s="433">
        <f t="shared" si="11"/>
        <v>0</v>
      </c>
      <c r="AD44" s="433">
        <f t="shared" si="12"/>
        <v>0</v>
      </c>
      <c r="AE44" s="433">
        <f t="shared" si="13"/>
        <v>0</v>
      </c>
      <c r="AF44" s="433">
        <f t="shared" si="14"/>
        <v>0</v>
      </c>
      <c r="AG44" s="433">
        <f t="shared" si="15"/>
        <v>0</v>
      </c>
      <c r="AH44" s="433">
        <f t="shared" si="16"/>
        <v>0</v>
      </c>
      <c r="AI44" s="433">
        <f t="shared" si="17"/>
        <v>0</v>
      </c>
      <c r="AJ44" s="433">
        <f t="shared" si="18"/>
        <v>0</v>
      </c>
      <c r="AK44" s="433">
        <f t="shared" si="19"/>
        <v>0</v>
      </c>
      <c r="AL44" s="95">
        <f t="shared" si="20"/>
        <v>0</v>
      </c>
      <c r="AM44" s="95">
        <f t="shared" si="21"/>
        <v>0</v>
      </c>
      <c r="AN44" s="95"/>
      <c r="AO44" s="95"/>
      <c r="AP44" s="95"/>
      <c r="AQ44" s="95"/>
    </row>
    <row r="45" spans="1:43" ht="16.5" thickBot="1">
      <c r="A45" s="397"/>
      <c r="B45" s="874"/>
      <c r="C45" s="402"/>
      <c r="D45" s="403" t="s">
        <v>412</v>
      </c>
      <c r="E45" s="404"/>
      <c r="F45" s="405" t="s">
        <v>412</v>
      </c>
      <c r="G45" s="406">
        <v>0.01</v>
      </c>
      <c r="H45" s="407" t="s">
        <v>412</v>
      </c>
      <c r="I45" s="408" t="s">
        <v>13</v>
      </c>
      <c r="J45" s="611">
        <f t="shared" si="1"/>
        <v>14800</v>
      </c>
      <c r="K45" s="407" t="s">
        <v>416</v>
      </c>
      <c r="L45" s="542">
        <f t="shared" si="0"/>
        <v>0</v>
      </c>
      <c r="M45" s="588"/>
      <c r="N45" s="588"/>
      <c r="O45" s="588"/>
      <c r="P45" s="588"/>
      <c r="Q45" s="432" t="s">
        <v>20</v>
      </c>
      <c r="R45" s="432"/>
      <c r="S45" s="432">
        <f t="shared" si="2"/>
        <v>0</v>
      </c>
      <c r="T45" s="432">
        <f t="shared" si="3"/>
        <v>0</v>
      </c>
      <c r="U45" s="433">
        <f t="shared" si="4"/>
        <v>0</v>
      </c>
      <c r="V45" s="433">
        <f t="shared" si="5"/>
        <v>0</v>
      </c>
      <c r="W45" s="433">
        <f t="shared" si="6"/>
        <v>0</v>
      </c>
      <c r="X45" s="433">
        <f t="shared" si="7"/>
        <v>0</v>
      </c>
      <c r="Y45" s="433">
        <f t="shared" si="8"/>
        <v>0</v>
      </c>
      <c r="Z45" s="433">
        <f t="shared" si="9"/>
        <v>0</v>
      </c>
      <c r="AA45" s="433">
        <f t="shared" si="10"/>
        <v>0</v>
      </c>
      <c r="AB45" s="433"/>
      <c r="AC45" s="433">
        <f t="shared" si="11"/>
        <v>0</v>
      </c>
      <c r="AD45" s="433">
        <f t="shared" si="12"/>
        <v>0</v>
      </c>
      <c r="AE45" s="433">
        <f t="shared" si="13"/>
        <v>0</v>
      </c>
      <c r="AF45" s="433">
        <f t="shared" si="14"/>
        <v>0</v>
      </c>
      <c r="AG45" s="433">
        <f t="shared" si="15"/>
        <v>0</v>
      </c>
      <c r="AH45" s="433">
        <f t="shared" si="16"/>
        <v>0</v>
      </c>
      <c r="AI45" s="433">
        <f t="shared" si="17"/>
        <v>0</v>
      </c>
      <c r="AJ45" s="433">
        <f t="shared" si="18"/>
        <v>0</v>
      </c>
      <c r="AK45" s="433">
        <f t="shared" si="19"/>
        <v>0</v>
      </c>
      <c r="AL45" s="95">
        <f t="shared" si="20"/>
        <v>0</v>
      </c>
      <c r="AM45" s="95">
        <f t="shared" si="21"/>
        <v>0</v>
      </c>
      <c r="AN45" s="95"/>
      <c r="AO45" s="95"/>
      <c r="AP45" s="95"/>
      <c r="AQ45" s="95"/>
    </row>
    <row r="46" spans="1:43" ht="31.5" customHeight="1" thickBot="1">
      <c r="A46" s="397"/>
      <c r="B46" s="875"/>
      <c r="C46" s="402"/>
      <c r="D46" s="403" t="s">
        <v>412</v>
      </c>
      <c r="E46" s="404"/>
      <c r="F46" s="405" t="s">
        <v>412</v>
      </c>
      <c r="G46" s="406">
        <v>0.01</v>
      </c>
      <c r="H46" s="407" t="s">
        <v>412</v>
      </c>
      <c r="I46" s="408" t="s">
        <v>20</v>
      </c>
      <c r="J46" s="611">
        <f t="shared" si="1"/>
        <v>4470</v>
      </c>
      <c r="K46" s="407" t="s">
        <v>416</v>
      </c>
      <c r="L46" s="542">
        <f t="shared" si="0"/>
        <v>0</v>
      </c>
      <c r="M46" s="588"/>
      <c r="N46" s="588"/>
      <c r="O46" s="588"/>
      <c r="P46" s="588"/>
      <c r="Q46" s="432" t="s">
        <v>22</v>
      </c>
      <c r="R46" s="432"/>
      <c r="S46" s="432">
        <f t="shared" si="2"/>
        <v>0</v>
      </c>
      <c r="T46" s="432">
        <f t="shared" si="3"/>
        <v>0</v>
      </c>
      <c r="U46" s="433">
        <f t="shared" si="4"/>
        <v>0</v>
      </c>
      <c r="V46" s="433">
        <f t="shared" si="5"/>
        <v>0</v>
      </c>
      <c r="W46" s="433">
        <f t="shared" si="6"/>
        <v>0</v>
      </c>
      <c r="X46" s="433">
        <f t="shared" si="7"/>
        <v>0</v>
      </c>
      <c r="Y46" s="433">
        <f t="shared" si="8"/>
        <v>0</v>
      </c>
      <c r="Z46" s="433">
        <f t="shared" si="9"/>
        <v>0</v>
      </c>
      <c r="AA46" s="433">
        <f t="shared" si="10"/>
        <v>0</v>
      </c>
      <c r="AB46" s="433"/>
      <c r="AC46" s="433">
        <f t="shared" si="11"/>
        <v>0</v>
      </c>
      <c r="AD46" s="433">
        <f t="shared" si="12"/>
        <v>0</v>
      </c>
      <c r="AE46" s="433">
        <f t="shared" si="13"/>
        <v>0</v>
      </c>
      <c r="AF46" s="433">
        <f t="shared" si="14"/>
        <v>0</v>
      </c>
      <c r="AG46" s="433">
        <f t="shared" si="15"/>
        <v>0</v>
      </c>
      <c r="AH46" s="433">
        <f t="shared" si="16"/>
        <v>0</v>
      </c>
      <c r="AI46" s="433">
        <f t="shared" si="17"/>
        <v>0</v>
      </c>
      <c r="AJ46" s="433">
        <f t="shared" si="18"/>
        <v>0</v>
      </c>
      <c r="AK46" s="433">
        <f t="shared" si="19"/>
        <v>0</v>
      </c>
      <c r="AL46" s="95">
        <f t="shared" si="20"/>
        <v>0</v>
      </c>
      <c r="AM46" s="95">
        <f t="shared" si="21"/>
        <v>0</v>
      </c>
      <c r="AN46" s="95"/>
      <c r="AO46" s="95"/>
      <c r="AP46" s="95"/>
      <c r="AQ46" s="95"/>
    </row>
    <row r="47" spans="1:43" ht="15.75">
      <c r="A47" s="409"/>
      <c r="B47" s="410" t="s">
        <v>418</v>
      </c>
      <c r="C47" s="865"/>
      <c r="D47" s="866"/>
      <c r="E47" s="866"/>
      <c r="F47" s="866"/>
      <c r="G47" s="866"/>
      <c r="H47" s="866"/>
      <c r="I47" s="866"/>
      <c r="J47" s="866"/>
      <c r="K47" s="867"/>
      <c r="L47" s="543">
        <f>SUM(L38:L46)</f>
        <v>0</v>
      </c>
      <c r="M47" s="589"/>
      <c r="N47" s="589"/>
      <c r="O47" s="589"/>
      <c r="P47" s="589"/>
      <c r="Q47" s="432" t="s">
        <v>24</v>
      </c>
      <c r="R47" s="432"/>
      <c r="S47" s="432">
        <f t="shared" si="2"/>
        <v>0</v>
      </c>
      <c r="T47" s="432">
        <f t="shared" si="3"/>
        <v>0</v>
      </c>
      <c r="U47" s="433">
        <f t="shared" si="4"/>
        <v>0</v>
      </c>
      <c r="V47" s="433">
        <f t="shared" si="5"/>
        <v>0</v>
      </c>
      <c r="W47" s="433">
        <f t="shared" si="6"/>
        <v>0</v>
      </c>
      <c r="X47" s="433">
        <f t="shared" si="7"/>
        <v>0</v>
      </c>
      <c r="Y47" s="433">
        <f t="shared" si="8"/>
        <v>0</v>
      </c>
      <c r="Z47" s="433">
        <f t="shared" si="9"/>
        <v>0</v>
      </c>
      <c r="AA47" s="433">
        <f t="shared" si="10"/>
        <v>0</v>
      </c>
      <c r="AB47" s="433"/>
      <c r="AC47" s="433">
        <f t="shared" si="11"/>
        <v>0</v>
      </c>
      <c r="AD47" s="433">
        <f t="shared" si="12"/>
        <v>0</v>
      </c>
      <c r="AE47" s="433">
        <f t="shared" si="13"/>
        <v>0</v>
      </c>
      <c r="AF47" s="433">
        <f t="shared" si="14"/>
        <v>0</v>
      </c>
      <c r="AG47" s="433">
        <f t="shared" si="15"/>
        <v>0</v>
      </c>
      <c r="AH47" s="433">
        <f t="shared" si="16"/>
        <v>0</v>
      </c>
      <c r="AI47" s="433">
        <f t="shared" si="17"/>
        <v>0</v>
      </c>
      <c r="AJ47" s="433">
        <f t="shared" si="18"/>
        <v>0</v>
      </c>
      <c r="AK47" s="433">
        <f t="shared" si="19"/>
        <v>0</v>
      </c>
      <c r="AL47" s="95">
        <f t="shared" si="20"/>
        <v>0</v>
      </c>
      <c r="AM47" s="95">
        <f t="shared" si="21"/>
        <v>0</v>
      </c>
      <c r="AN47" s="95"/>
      <c r="AO47" s="95"/>
      <c r="AP47" s="95"/>
      <c r="AQ47" s="95"/>
    </row>
    <row r="48" spans="1:43">
      <c r="A48" s="411"/>
      <c r="B48" s="412"/>
      <c r="C48" s="412"/>
      <c r="D48" s="412"/>
      <c r="E48" s="412"/>
      <c r="F48" s="412"/>
      <c r="G48" s="412"/>
      <c r="H48" s="412"/>
      <c r="I48" s="412"/>
      <c r="J48" s="412"/>
      <c r="K48" s="412"/>
      <c r="L48" s="412"/>
      <c r="M48" s="412"/>
      <c r="N48" s="412"/>
      <c r="O48" s="412"/>
      <c r="P48" s="412"/>
      <c r="Q48" s="432" t="s">
        <v>27</v>
      </c>
      <c r="R48" s="432"/>
      <c r="S48" s="432">
        <f t="shared" si="2"/>
        <v>0</v>
      </c>
      <c r="T48" s="432">
        <f t="shared" si="3"/>
        <v>0</v>
      </c>
      <c r="U48" s="433">
        <f t="shared" si="4"/>
        <v>0</v>
      </c>
      <c r="V48" s="433">
        <f t="shared" si="5"/>
        <v>0</v>
      </c>
      <c r="W48" s="433">
        <f t="shared" si="6"/>
        <v>0</v>
      </c>
      <c r="X48" s="433">
        <f t="shared" si="7"/>
        <v>0</v>
      </c>
      <c r="Y48" s="433">
        <f t="shared" si="8"/>
        <v>0</v>
      </c>
      <c r="Z48" s="433">
        <f t="shared" si="9"/>
        <v>0</v>
      </c>
      <c r="AA48" s="433">
        <f t="shared" si="10"/>
        <v>0</v>
      </c>
      <c r="AB48" s="433"/>
      <c r="AC48" s="433">
        <f t="shared" si="11"/>
        <v>0</v>
      </c>
      <c r="AD48" s="433">
        <f t="shared" si="12"/>
        <v>0</v>
      </c>
      <c r="AE48" s="433">
        <f t="shared" si="13"/>
        <v>0</v>
      </c>
      <c r="AF48" s="433">
        <f t="shared" si="14"/>
        <v>0</v>
      </c>
      <c r="AG48" s="433">
        <f t="shared" si="15"/>
        <v>0</v>
      </c>
      <c r="AH48" s="433">
        <f t="shared" si="16"/>
        <v>0</v>
      </c>
      <c r="AI48" s="433">
        <f t="shared" si="17"/>
        <v>0</v>
      </c>
      <c r="AJ48" s="433">
        <f t="shared" si="18"/>
        <v>0</v>
      </c>
      <c r="AK48" s="433">
        <f t="shared" si="19"/>
        <v>0</v>
      </c>
      <c r="AL48" s="95">
        <f t="shared" si="20"/>
        <v>0</v>
      </c>
      <c r="AM48" s="95">
        <f t="shared" si="21"/>
        <v>0</v>
      </c>
      <c r="AN48" s="95"/>
      <c r="AO48" s="95"/>
      <c r="AP48" s="95"/>
      <c r="AQ48" s="95"/>
    </row>
    <row r="49" spans="1:43" hidden="1">
      <c r="A49" s="411"/>
      <c r="B49" s="411"/>
      <c r="C49" s="411"/>
      <c r="D49" s="411"/>
      <c r="E49" s="411"/>
      <c r="F49" s="411"/>
      <c r="G49" s="411"/>
      <c r="H49" s="411"/>
      <c r="I49" s="411"/>
      <c r="J49" s="411"/>
      <c r="K49" s="411"/>
      <c r="L49" s="411"/>
      <c r="M49" s="411"/>
      <c r="N49" s="411"/>
      <c r="O49" s="411"/>
      <c r="P49" s="411"/>
      <c r="Q49" s="432" t="s">
        <v>29</v>
      </c>
      <c r="R49" s="393"/>
      <c r="S49" s="432">
        <f t="shared" si="2"/>
        <v>0</v>
      </c>
      <c r="T49" s="432">
        <f t="shared" si="3"/>
        <v>0</v>
      </c>
      <c r="U49" s="433">
        <f t="shared" si="4"/>
        <v>0</v>
      </c>
      <c r="V49" s="433">
        <f t="shared" si="5"/>
        <v>0</v>
      </c>
      <c r="W49" s="433">
        <f t="shared" si="6"/>
        <v>0</v>
      </c>
      <c r="X49" s="433">
        <f t="shared" si="7"/>
        <v>0</v>
      </c>
      <c r="Y49" s="433">
        <f t="shared" si="8"/>
        <v>0</v>
      </c>
      <c r="Z49" s="433">
        <f t="shared" si="9"/>
        <v>0</v>
      </c>
      <c r="AA49" s="433">
        <f t="shared" si="10"/>
        <v>0</v>
      </c>
      <c r="AB49" s="433"/>
      <c r="AC49" s="433">
        <f t="shared" si="11"/>
        <v>0</v>
      </c>
      <c r="AD49" s="433">
        <f t="shared" si="12"/>
        <v>0</v>
      </c>
      <c r="AE49" s="433">
        <f t="shared" si="13"/>
        <v>0</v>
      </c>
      <c r="AF49" s="433">
        <f t="shared" si="14"/>
        <v>0</v>
      </c>
      <c r="AG49" s="433">
        <f t="shared" si="15"/>
        <v>0</v>
      </c>
      <c r="AH49" s="433">
        <f t="shared" si="16"/>
        <v>0</v>
      </c>
      <c r="AI49" s="433">
        <f t="shared" si="17"/>
        <v>0</v>
      </c>
      <c r="AJ49" s="433">
        <f t="shared" si="18"/>
        <v>0</v>
      </c>
      <c r="AK49" s="433">
        <f t="shared" si="19"/>
        <v>0</v>
      </c>
      <c r="AL49" s="95">
        <f t="shared" si="20"/>
        <v>0</v>
      </c>
      <c r="AM49" s="95">
        <f t="shared" si="21"/>
        <v>0</v>
      </c>
      <c r="AN49" s="95"/>
      <c r="AO49" s="95"/>
      <c r="AP49" s="95"/>
      <c r="AQ49" s="95"/>
    </row>
    <row r="50" spans="1:43" hidden="1">
      <c r="A50" s="411"/>
      <c r="B50" s="411"/>
      <c r="C50" s="411"/>
      <c r="D50" s="411"/>
      <c r="E50" s="432"/>
      <c r="F50" s="432" t="s">
        <v>422</v>
      </c>
      <c r="G50" s="432" t="s">
        <v>423</v>
      </c>
      <c r="H50" s="432" t="s">
        <v>424</v>
      </c>
      <c r="I50" s="411"/>
      <c r="J50" s="411"/>
      <c r="K50" s="411"/>
      <c r="L50" s="411"/>
      <c r="M50" s="411"/>
      <c r="N50" s="411"/>
      <c r="O50" s="411"/>
      <c r="P50" s="411"/>
      <c r="Q50" s="432" t="s">
        <v>419</v>
      </c>
      <c r="R50" s="393"/>
      <c r="S50" s="432">
        <f t="shared" si="2"/>
        <v>0</v>
      </c>
      <c r="T50" s="432">
        <f t="shared" si="3"/>
        <v>0</v>
      </c>
      <c r="U50" s="433">
        <f t="shared" si="4"/>
        <v>0</v>
      </c>
      <c r="V50" s="433">
        <f t="shared" si="5"/>
        <v>0</v>
      </c>
      <c r="W50" s="433">
        <f t="shared" si="6"/>
        <v>0</v>
      </c>
      <c r="X50" s="433">
        <f t="shared" si="7"/>
        <v>0</v>
      </c>
      <c r="Y50" s="433">
        <f t="shared" si="8"/>
        <v>0</v>
      </c>
      <c r="Z50" s="433">
        <f t="shared" si="9"/>
        <v>0</v>
      </c>
      <c r="AA50" s="433">
        <f t="shared" si="10"/>
        <v>0</v>
      </c>
      <c r="AB50" s="433"/>
      <c r="AC50" s="433">
        <f t="shared" si="11"/>
        <v>0</v>
      </c>
      <c r="AD50" s="433">
        <f t="shared" si="12"/>
        <v>0</v>
      </c>
      <c r="AE50" s="433">
        <f t="shared" si="13"/>
        <v>0</v>
      </c>
      <c r="AF50" s="433">
        <f t="shared" si="14"/>
        <v>0</v>
      </c>
      <c r="AG50" s="433">
        <f t="shared" si="15"/>
        <v>0</v>
      </c>
      <c r="AH50" s="433">
        <f t="shared" si="16"/>
        <v>0</v>
      </c>
      <c r="AI50" s="433">
        <f t="shared" si="17"/>
        <v>0</v>
      </c>
      <c r="AJ50" s="433">
        <f t="shared" si="18"/>
        <v>0</v>
      </c>
      <c r="AK50" s="433">
        <f t="shared" si="19"/>
        <v>0</v>
      </c>
      <c r="AL50" s="95">
        <f t="shared" si="20"/>
        <v>0</v>
      </c>
      <c r="AM50" s="95">
        <f t="shared" si="21"/>
        <v>0</v>
      </c>
      <c r="AN50" s="95"/>
      <c r="AO50" s="95"/>
      <c r="AP50" s="95"/>
      <c r="AQ50" s="95"/>
    </row>
    <row r="51" spans="1:43" hidden="1">
      <c r="A51" s="411"/>
      <c r="B51" s="411"/>
      <c r="C51" s="411"/>
      <c r="D51" s="411"/>
      <c r="E51" s="432" t="s">
        <v>426</v>
      </c>
      <c r="F51" s="432">
        <f>+SUM(S38:AA50)</f>
        <v>0</v>
      </c>
      <c r="G51" s="432">
        <f>SUM(S51:AA57)</f>
        <v>0</v>
      </c>
      <c r="H51" s="432">
        <f>+SUM(S58:AA63)</f>
        <v>0</v>
      </c>
      <c r="I51" s="411"/>
      <c r="J51" s="411"/>
      <c r="K51" s="411"/>
      <c r="L51" s="411"/>
      <c r="M51" s="411"/>
      <c r="N51" s="411"/>
      <c r="O51" s="411"/>
      <c r="P51" s="411"/>
      <c r="Q51" s="432" t="s">
        <v>420</v>
      </c>
      <c r="R51" s="393"/>
      <c r="S51" s="432">
        <f t="shared" si="2"/>
        <v>0</v>
      </c>
      <c r="T51" s="432">
        <f t="shared" si="3"/>
        <v>0</v>
      </c>
      <c r="U51" s="433">
        <f t="shared" si="4"/>
        <v>0</v>
      </c>
      <c r="V51" s="433">
        <f t="shared" si="5"/>
        <v>0</v>
      </c>
      <c r="W51" s="433">
        <f t="shared" si="6"/>
        <v>0</v>
      </c>
      <c r="X51" s="433">
        <f t="shared" si="7"/>
        <v>0</v>
      </c>
      <c r="Y51" s="433">
        <f t="shared" si="8"/>
        <v>0</v>
      </c>
      <c r="Z51" s="433">
        <f t="shared" si="9"/>
        <v>0</v>
      </c>
      <c r="AA51" s="433">
        <f t="shared" si="10"/>
        <v>0</v>
      </c>
      <c r="AB51" s="433"/>
      <c r="AC51" s="433">
        <f t="shared" si="11"/>
        <v>0</v>
      </c>
      <c r="AD51" s="433">
        <f t="shared" si="12"/>
        <v>0</v>
      </c>
      <c r="AE51" s="433">
        <f t="shared" si="13"/>
        <v>0</v>
      </c>
      <c r="AF51" s="433">
        <f t="shared" si="14"/>
        <v>0</v>
      </c>
      <c r="AG51" s="433">
        <f t="shared" si="15"/>
        <v>0</v>
      </c>
      <c r="AH51" s="433">
        <f t="shared" si="16"/>
        <v>0</v>
      </c>
      <c r="AI51" s="433">
        <f t="shared" si="17"/>
        <v>0</v>
      </c>
      <c r="AJ51" s="433">
        <f t="shared" si="18"/>
        <v>0</v>
      </c>
      <c r="AK51" s="433">
        <f t="shared" si="19"/>
        <v>0</v>
      </c>
      <c r="AL51" s="95">
        <f t="shared" si="20"/>
        <v>0</v>
      </c>
      <c r="AM51" s="95">
        <f t="shared" si="21"/>
        <v>0</v>
      </c>
      <c r="AN51" s="95"/>
      <c r="AO51" s="95"/>
      <c r="AP51" s="95"/>
      <c r="AQ51" s="95"/>
    </row>
    <row r="52" spans="1:43" hidden="1">
      <c r="A52" s="411"/>
      <c r="B52" s="411"/>
      <c r="C52" s="411"/>
      <c r="D52" s="411"/>
      <c r="E52" s="432"/>
      <c r="F52" s="432"/>
      <c r="G52" s="432"/>
      <c r="H52" s="432"/>
      <c r="I52" s="411"/>
      <c r="J52" s="411"/>
      <c r="K52" s="411"/>
      <c r="L52" s="411"/>
      <c r="M52" s="411"/>
      <c r="N52" s="411"/>
      <c r="O52" s="411"/>
      <c r="P52" s="411"/>
      <c r="Q52" s="432" t="s">
        <v>421</v>
      </c>
      <c r="R52" s="393"/>
      <c r="S52" s="432">
        <f t="shared" si="2"/>
        <v>0</v>
      </c>
      <c r="T52" s="432">
        <f t="shared" si="3"/>
        <v>0</v>
      </c>
      <c r="U52" s="433">
        <f t="shared" si="4"/>
        <v>0</v>
      </c>
      <c r="V52" s="433">
        <f t="shared" si="5"/>
        <v>0</v>
      </c>
      <c r="W52" s="433">
        <f t="shared" si="6"/>
        <v>0</v>
      </c>
      <c r="X52" s="433">
        <f t="shared" si="7"/>
        <v>0</v>
      </c>
      <c r="Y52" s="433">
        <f t="shared" si="8"/>
        <v>0</v>
      </c>
      <c r="Z52" s="433">
        <f t="shared" si="9"/>
        <v>0</v>
      </c>
      <c r="AA52" s="433">
        <f t="shared" si="10"/>
        <v>0</v>
      </c>
      <c r="AB52" s="433"/>
      <c r="AC52" s="433">
        <f t="shared" si="11"/>
        <v>0</v>
      </c>
      <c r="AD52" s="433">
        <f t="shared" si="12"/>
        <v>0</v>
      </c>
      <c r="AE52" s="433">
        <f t="shared" si="13"/>
        <v>0</v>
      </c>
      <c r="AF52" s="433">
        <f t="shared" si="14"/>
        <v>0</v>
      </c>
      <c r="AG52" s="433">
        <f t="shared" si="15"/>
        <v>0</v>
      </c>
      <c r="AH52" s="433">
        <f t="shared" si="16"/>
        <v>0</v>
      </c>
      <c r="AI52" s="433">
        <f t="shared" si="17"/>
        <v>0</v>
      </c>
      <c r="AJ52" s="433">
        <f t="shared" si="18"/>
        <v>0</v>
      </c>
      <c r="AK52" s="433">
        <f t="shared" si="19"/>
        <v>0</v>
      </c>
      <c r="AL52" s="95">
        <f t="shared" si="20"/>
        <v>0</v>
      </c>
      <c r="AM52" s="95">
        <f t="shared" si="21"/>
        <v>0</v>
      </c>
      <c r="AN52" s="95"/>
      <c r="AO52" s="95"/>
      <c r="AP52" s="95"/>
      <c r="AQ52" s="95"/>
    </row>
    <row r="53" spans="1:43" hidden="1">
      <c r="E53" s="432" t="s">
        <v>408</v>
      </c>
      <c r="F53" s="432">
        <f>+SUM(AC38:AK50)</f>
        <v>0</v>
      </c>
      <c r="G53" s="432">
        <f>+SUM(AC51:AK57)</f>
        <v>0</v>
      </c>
      <c r="H53" s="432">
        <f>+SUM(AC58:AK63)</f>
        <v>0</v>
      </c>
      <c r="I53" s="411"/>
      <c r="J53" s="411"/>
      <c r="K53" s="411"/>
      <c r="L53" s="411"/>
      <c r="M53" s="411"/>
      <c r="N53" s="411"/>
      <c r="O53" s="411"/>
      <c r="P53" s="411"/>
      <c r="Q53" s="432" t="s">
        <v>425</v>
      </c>
      <c r="R53" s="393"/>
      <c r="S53" s="432">
        <f t="shared" si="2"/>
        <v>0</v>
      </c>
      <c r="T53" s="432">
        <f t="shared" si="3"/>
        <v>0</v>
      </c>
      <c r="U53" s="433">
        <f t="shared" si="4"/>
        <v>0</v>
      </c>
      <c r="V53" s="433">
        <f t="shared" si="5"/>
        <v>0</v>
      </c>
      <c r="W53" s="433">
        <f t="shared" si="6"/>
        <v>0</v>
      </c>
      <c r="X53" s="433">
        <f t="shared" si="7"/>
        <v>0</v>
      </c>
      <c r="Y53" s="433">
        <f t="shared" si="8"/>
        <v>0</v>
      </c>
      <c r="Z53" s="433">
        <f t="shared" si="9"/>
        <v>0</v>
      </c>
      <c r="AA53" s="433">
        <f t="shared" si="10"/>
        <v>0</v>
      </c>
      <c r="AB53" s="433"/>
      <c r="AC53" s="433">
        <f t="shared" si="11"/>
        <v>0</v>
      </c>
      <c r="AD53" s="433">
        <f t="shared" si="12"/>
        <v>0</v>
      </c>
      <c r="AE53" s="433">
        <f t="shared" si="13"/>
        <v>0</v>
      </c>
      <c r="AF53" s="433">
        <f t="shared" si="14"/>
        <v>0</v>
      </c>
      <c r="AG53" s="433">
        <f t="shared" si="15"/>
        <v>0</v>
      </c>
      <c r="AH53" s="433">
        <f t="shared" si="16"/>
        <v>0</v>
      </c>
      <c r="AI53" s="433">
        <f t="shared" si="17"/>
        <v>0</v>
      </c>
      <c r="AJ53" s="433">
        <f t="shared" si="18"/>
        <v>0</v>
      </c>
      <c r="AK53" s="433">
        <f t="shared" si="19"/>
        <v>0</v>
      </c>
      <c r="AL53" s="95">
        <f t="shared" si="20"/>
        <v>0</v>
      </c>
      <c r="AM53" s="95">
        <f t="shared" si="21"/>
        <v>0</v>
      </c>
      <c r="AN53" s="95"/>
      <c r="AO53" s="95"/>
      <c r="AP53" s="95"/>
      <c r="AQ53" s="95"/>
    </row>
    <row r="54" spans="1:43" hidden="1">
      <c r="E54" s="411"/>
      <c r="F54" s="411"/>
      <c r="G54" s="411"/>
      <c r="H54" s="411"/>
      <c r="I54" s="411"/>
      <c r="J54" s="411"/>
      <c r="K54" s="411"/>
      <c r="L54" s="411"/>
      <c r="M54" s="411"/>
      <c r="N54" s="411"/>
      <c r="O54" s="411"/>
      <c r="P54" s="411"/>
      <c r="Q54" s="432" t="s">
        <v>427</v>
      </c>
      <c r="R54" s="393"/>
      <c r="S54" s="432">
        <f t="shared" si="2"/>
        <v>0</v>
      </c>
      <c r="T54" s="432">
        <f t="shared" si="3"/>
        <v>0</v>
      </c>
      <c r="U54" s="433">
        <f t="shared" si="4"/>
        <v>0</v>
      </c>
      <c r="V54" s="433">
        <f t="shared" si="5"/>
        <v>0</v>
      </c>
      <c r="W54" s="433">
        <f t="shared" si="6"/>
        <v>0</v>
      </c>
      <c r="X54" s="433">
        <f t="shared" si="7"/>
        <v>0</v>
      </c>
      <c r="Y54" s="433">
        <f t="shared" si="8"/>
        <v>0</v>
      </c>
      <c r="Z54" s="433">
        <f t="shared" si="9"/>
        <v>0</v>
      </c>
      <c r="AA54" s="433">
        <f t="shared" si="10"/>
        <v>0</v>
      </c>
      <c r="AB54" s="433"/>
      <c r="AC54" s="433">
        <f t="shared" si="11"/>
        <v>0</v>
      </c>
      <c r="AD54" s="433">
        <f t="shared" si="12"/>
        <v>0</v>
      </c>
      <c r="AE54" s="433">
        <f t="shared" si="13"/>
        <v>0</v>
      </c>
      <c r="AF54" s="433">
        <f t="shared" si="14"/>
        <v>0</v>
      </c>
      <c r="AG54" s="433">
        <f t="shared" si="15"/>
        <v>0</v>
      </c>
      <c r="AH54" s="433">
        <f t="shared" si="16"/>
        <v>0</v>
      </c>
      <c r="AI54" s="433">
        <f t="shared" si="17"/>
        <v>0</v>
      </c>
      <c r="AJ54" s="433">
        <f t="shared" si="18"/>
        <v>0</v>
      </c>
      <c r="AK54" s="433">
        <f t="shared" si="19"/>
        <v>0</v>
      </c>
      <c r="AL54" s="95">
        <f t="shared" si="20"/>
        <v>0</v>
      </c>
      <c r="AM54" s="95">
        <f t="shared" si="21"/>
        <v>0</v>
      </c>
      <c r="AN54" s="95"/>
      <c r="AO54" s="95"/>
      <c r="AP54" s="95"/>
      <c r="AQ54" s="95"/>
    </row>
    <row r="55" spans="1:43" hidden="1">
      <c r="E55" s="411"/>
      <c r="F55" s="411"/>
      <c r="G55" s="411"/>
      <c r="H55" s="411"/>
      <c r="I55" s="411"/>
      <c r="J55" s="411"/>
      <c r="K55" s="411"/>
      <c r="L55" s="411"/>
      <c r="M55" s="411"/>
      <c r="N55" s="411"/>
      <c r="O55" s="411"/>
      <c r="P55" s="411"/>
      <c r="Q55" s="432" t="s">
        <v>428</v>
      </c>
      <c r="R55" s="393"/>
      <c r="S55" s="432">
        <f t="shared" si="2"/>
        <v>0</v>
      </c>
      <c r="T55" s="432">
        <f t="shared" si="3"/>
        <v>0</v>
      </c>
      <c r="U55" s="433">
        <f t="shared" si="4"/>
        <v>0</v>
      </c>
      <c r="V55" s="433">
        <f t="shared" si="5"/>
        <v>0</v>
      </c>
      <c r="W55" s="433">
        <f t="shared" si="6"/>
        <v>0</v>
      </c>
      <c r="X55" s="433">
        <f t="shared" si="7"/>
        <v>0</v>
      </c>
      <c r="Y55" s="433">
        <f t="shared" si="8"/>
        <v>0</v>
      </c>
      <c r="Z55" s="433">
        <f t="shared" si="9"/>
        <v>0</v>
      </c>
      <c r="AA55" s="433">
        <f t="shared" si="10"/>
        <v>0</v>
      </c>
      <c r="AB55" s="433"/>
      <c r="AC55" s="433">
        <f t="shared" si="11"/>
        <v>0</v>
      </c>
      <c r="AD55" s="433">
        <f t="shared" si="12"/>
        <v>0</v>
      </c>
      <c r="AE55" s="433">
        <f t="shared" si="13"/>
        <v>0</v>
      </c>
      <c r="AF55" s="433">
        <f t="shared" si="14"/>
        <v>0</v>
      </c>
      <c r="AG55" s="433">
        <f t="shared" si="15"/>
        <v>0</v>
      </c>
      <c r="AH55" s="433">
        <f t="shared" si="16"/>
        <v>0</v>
      </c>
      <c r="AI55" s="433">
        <f t="shared" si="17"/>
        <v>0</v>
      </c>
      <c r="AJ55" s="433">
        <f t="shared" si="18"/>
        <v>0</v>
      </c>
      <c r="AK55" s="433">
        <f t="shared" si="19"/>
        <v>0</v>
      </c>
      <c r="AL55" s="95">
        <f t="shared" si="20"/>
        <v>0</v>
      </c>
      <c r="AM55" s="95">
        <f t="shared" si="21"/>
        <v>0</v>
      </c>
      <c r="AN55" s="95"/>
      <c r="AO55" s="95"/>
      <c r="AP55" s="95"/>
      <c r="AQ55" s="95"/>
    </row>
    <row r="56" spans="1:43" hidden="1">
      <c r="E56" s="411"/>
      <c r="F56" s="411"/>
      <c r="G56" s="411"/>
      <c r="H56" s="411"/>
      <c r="I56" s="411"/>
      <c r="J56" s="411"/>
      <c r="K56" s="411"/>
      <c r="L56" s="411"/>
      <c r="M56" s="411"/>
      <c r="N56" s="411"/>
      <c r="O56" s="411"/>
      <c r="P56" s="411"/>
      <c r="Q56" s="432" t="s">
        <v>429</v>
      </c>
      <c r="R56" s="393"/>
      <c r="S56" s="432">
        <f t="shared" si="2"/>
        <v>0</v>
      </c>
      <c r="T56" s="432">
        <f t="shared" si="3"/>
        <v>0</v>
      </c>
      <c r="U56" s="433">
        <f t="shared" si="4"/>
        <v>0</v>
      </c>
      <c r="V56" s="433">
        <f t="shared" si="5"/>
        <v>0</v>
      </c>
      <c r="W56" s="433">
        <f t="shared" si="6"/>
        <v>0</v>
      </c>
      <c r="X56" s="433">
        <f t="shared" si="7"/>
        <v>0</v>
      </c>
      <c r="Y56" s="433">
        <f t="shared" si="8"/>
        <v>0</v>
      </c>
      <c r="Z56" s="433">
        <f t="shared" si="9"/>
        <v>0</v>
      </c>
      <c r="AA56" s="433">
        <f t="shared" si="10"/>
        <v>0</v>
      </c>
      <c r="AB56" s="433"/>
      <c r="AC56" s="433">
        <f t="shared" si="11"/>
        <v>0</v>
      </c>
      <c r="AD56" s="433">
        <f t="shared" si="12"/>
        <v>0</v>
      </c>
      <c r="AE56" s="433">
        <f t="shared" si="13"/>
        <v>0</v>
      </c>
      <c r="AF56" s="433">
        <f t="shared" si="14"/>
        <v>0</v>
      </c>
      <c r="AG56" s="433">
        <f t="shared" si="15"/>
        <v>0</v>
      </c>
      <c r="AH56" s="433">
        <f t="shared" si="16"/>
        <v>0</v>
      </c>
      <c r="AI56" s="433">
        <f t="shared" si="17"/>
        <v>0</v>
      </c>
      <c r="AJ56" s="433">
        <f t="shared" si="18"/>
        <v>0</v>
      </c>
      <c r="AK56" s="433">
        <f t="shared" si="19"/>
        <v>0</v>
      </c>
      <c r="AL56" s="95">
        <f t="shared" si="20"/>
        <v>0</v>
      </c>
      <c r="AM56" s="95">
        <f t="shared" si="21"/>
        <v>0</v>
      </c>
      <c r="AN56" s="95"/>
      <c r="AO56" s="95"/>
      <c r="AP56" s="95"/>
      <c r="AQ56" s="95"/>
    </row>
    <row r="57" spans="1:43" hidden="1">
      <c r="A57" s="411"/>
      <c r="B57" s="411"/>
      <c r="C57" s="411"/>
      <c r="D57" s="411"/>
      <c r="E57" s="411"/>
      <c r="F57" s="411"/>
      <c r="G57" s="411"/>
      <c r="H57" s="411"/>
      <c r="I57" s="411"/>
      <c r="J57" s="411"/>
      <c r="K57" s="411"/>
      <c r="L57" s="411"/>
      <c r="M57" s="411"/>
      <c r="N57" s="411"/>
      <c r="O57" s="411"/>
      <c r="P57" s="411"/>
      <c r="Q57" s="432" t="s">
        <v>430</v>
      </c>
      <c r="R57" s="393"/>
      <c r="S57" s="432">
        <f t="shared" si="2"/>
        <v>0</v>
      </c>
      <c r="T57" s="432">
        <f t="shared" si="3"/>
        <v>0</v>
      </c>
      <c r="U57" s="433">
        <f t="shared" si="4"/>
        <v>0</v>
      </c>
      <c r="V57" s="433">
        <f t="shared" si="5"/>
        <v>0</v>
      </c>
      <c r="W57" s="433">
        <f t="shared" si="6"/>
        <v>0</v>
      </c>
      <c r="X57" s="433">
        <f t="shared" si="7"/>
        <v>0</v>
      </c>
      <c r="Y57" s="433">
        <f t="shared" si="8"/>
        <v>0</v>
      </c>
      <c r="Z57" s="433">
        <f t="shared" si="9"/>
        <v>0</v>
      </c>
      <c r="AA57" s="433">
        <f t="shared" si="10"/>
        <v>0</v>
      </c>
      <c r="AB57" s="433"/>
      <c r="AC57" s="433">
        <f t="shared" si="11"/>
        <v>0</v>
      </c>
      <c r="AD57" s="433">
        <f t="shared" si="12"/>
        <v>0</v>
      </c>
      <c r="AE57" s="433">
        <f t="shared" si="13"/>
        <v>0</v>
      </c>
      <c r="AF57" s="433">
        <f t="shared" si="14"/>
        <v>0</v>
      </c>
      <c r="AG57" s="433">
        <f t="shared" si="15"/>
        <v>0</v>
      </c>
      <c r="AH57" s="433">
        <f t="shared" si="16"/>
        <v>0</v>
      </c>
      <c r="AI57" s="433">
        <f t="shared" si="17"/>
        <v>0</v>
      </c>
      <c r="AJ57" s="433">
        <f t="shared" si="18"/>
        <v>0</v>
      </c>
      <c r="AK57" s="433">
        <f t="shared" si="19"/>
        <v>0</v>
      </c>
      <c r="AL57" s="95">
        <f t="shared" si="20"/>
        <v>0</v>
      </c>
      <c r="AM57" s="95">
        <f t="shared" si="21"/>
        <v>0</v>
      </c>
      <c r="AN57" s="95"/>
      <c r="AO57" s="95"/>
      <c r="AP57" s="95"/>
      <c r="AQ57" s="95"/>
    </row>
    <row r="58" spans="1:43" hidden="1">
      <c r="A58" s="411"/>
      <c r="B58" s="411"/>
      <c r="C58" s="411"/>
      <c r="D58" s="411"/>
      <c r="E58" s="411"/>
      <c r="F58" s="411"/>
      <c r="G58" s="411"/>
      <c r="H58" s="411"/>
      <c r="I58" s="411"/>
      <c r="J58" s="411"/>
      <c r="K58" s="432"/>
      <c r="L58" s="432"/>
      <c r="M58" s="432"/>
      <c r="N58" s="432"/>
      <c r="O58" s="432"/>
      <c r="P58" s="432"/>
      <c r="Q58" s="432" t="s">
        <v>431</v>
      </c>
      <c r="R58" s="393"/>
      <c r="S58" s="432">
        <f>IF($I$38=Q58,$L$38,0)</f>
        <v>0</v>
      </c>
      <c r="T58" s="432">
        <f t="shared" si="3"/>
        <v>0</v>
      </c>
      <c r="U58" s="433">
        <f t="shared" si="4"/>
        <v>0</v>
      </c>
      <c r="V58" s="433">
        <f t="shared" si="5"/>
        <v>0</v>
      </c>
      <c r="W58" s="433">
        <f t="shared" si="6"/>
        <v>0</v>
      </c>
      <c r="X58" s="433">
        <f t="shared" si="7"/>
        <v>0</v>
      </c>
      <c r="Y58" s="433">
        <f t="shared" si="8"/>
        <v>0</v>
      </c>
      <c r="Z58" s="433">
        <f t="shared" si="9"/>
        <v>0</v>
      </c>
      <c r="AA58" s="433">
        <f t="shared" si="10"/>
        <v>0</v>
      </c>
      <c r="AB58" s="433"/>
      <c r="AC58" s="433">
        <f t="shared" si="11"/>
        <v>0</v>
      </c>
      <c r="AD58" s="433">
        <f t="shared" si="12"/>
        <v>0</v>
      </c>
      <c r="AE58" s="433">
        <f t="shared" si="13"/>
        <v>0</v>
      </c>
      <c r="AF58" s="433">
        <f t="shared" si="14"/>
        <v>0</v>
      </c>
      <c r="AG58" s="433">
        <f t="shared" si="15"/>
        <v>0</v>
      </c>
      <c r="AH58" s="433">
        <f t="shared" si="16"/>
        <v>0</v>
      </c>
      <c r="AI58" s="433">
        <f t="shared" si="17"/>
        <v>0</v>
      </c>
      <c r="AJ58" s="433">
        <f t="shared" si="18"/>
        <v>0</v>
      </c>
      <c r="AK58" s="433">
        <f t="shared" si="19"/>
        <v>0</v>
      </c>
      <c r="AL58" s="95">
        <f t="shared" si="20"/>
        <v>0</v>
      </c>
      <c r="AM58" s="95">
        <f t="shared" si="21"/>
        <v>0</v>
      </c>
      <c r="AN58" s="95"/>
      <c r="AO58" s="95"/>
      <c r="AP58" s="95"/>
      <c r="AQ58" s="95"/>
    </row>
    <row r="59" spans="1:43" hidden="1">
      <c r="A59" s="411"/>
      <c r="B59" s="411"/>
      <c r="C59" s="411"/>
      <c r="D59" s="411"/>
      <c r="E59" s="411"/>
      <c r="F59" s="411"/>
      <c r="G59" s="411"/>
      <c r="H59" s="411"/>
      <c r="I59" s="411"/>
      <c r="J59" s="411"/>
      <c r="K59" s="432"/>
      <c r="L59" s="432"/>
      <c r="M59" s="432"/>
      <c r="N59" s="432"/>
      <c r="O59" s="432"/>
      <c r="P59" s="432"/>
      <c r="Q59" s="432" t="s">
        <v>432</v>
      </c>
      <c r="R59" s="393"/>
      <c r="S59" s="432">
        <f t="shared" si="2"/>
        <v>0</v>
      </c>
      <c r="T59" s="432">
        <f t="shared" si="3"/>
        <v>0</v>
      </c>
      <c r="U59" s="433">
        <f t="shared" si="4"/>
        <v>0</v>
      </c>
      <c r="V59" s="433">
        <f t="shared" si="5"/>
        <v>0</v>
      </c>
      <c r="W59" s="433">
        <f t="shared" si="6"/>
        <v>0</v>
      </c>
      <c r="X59" s="433">
        <f t="shared" si="7"/>
        <v>0</v>
      </c>
      <c r="Y59" s="433">
        <f t="shared" si="8"/>
        <v>0</v>
      </c>
      <c r="Z59" s="433">
        <f t="shared" si="9"/>
        <v>0</v>
      </c>
      <c r="AA59" s="433">
        <f t="shared" si="10"/>
        <v>0</v>
      </c>
      <c r="AB59" s="433"/>
      <c r="AC59" s="433">
        <f t="shared" si="11"/>
        <v>0</v>
      </c>
      <c r="AD59" s="433">
        <f t="shared" si="12"/>
        <v>0</v>
      </c>
      <c r="AE59" s="433">
        <f t="shared" si="13"/>
        <v>0</v>
      </c>
      <c r="AF59" s="433">
        <f t="shared" si="14"/>
        <v>0</v>
      </c>
      <c r="AG59" s="433">
        <f t="shared" si="15"/>
        <v>0</v>
      </c>
      <c r="AH59" s="433">
        <f t="shared" si="16"/>
        <v>0</v>
      </c>
      <c r="AI59" s="433">
        <f t="shared" si="17"/>
        <v>0</v>
      </c>
      <c r="AJ59" s="433">
        <f t="shared" si="18"/>
        <v>0</v>
      </c>
      <c r="AK59" s="433">
        <f t="shared" si="19"/>
        <v>0</v>
      </c>
      <c r="AL59" s="95">
        <f t="shared" si="20"/>
        <v>0</v>
      </c>
      <c r="AM59" s="95">
        <f t="shared" si="21"/>
        <v>0</v>
      </c>
      <c r="AN59" s="95"/>
      <c r="AO59" s="95"/>
      <c r="AP59" s="95"/>
      <c r="AQ59" s="95"/>
    </row>
    <row r="60" spans="1:43" hidden="1">
      <c r="A60" s="411"/>
      <c r="B60" s="411"/>
      <c r="C60" s="411"/>
      <c r="D60" s="411"/>
      <c r="E60" s="411"/>
      <c r="F60" s="411"/>
      <c r="G60" s="411"/>
      <c r="H60" s="411"/>
      <c r="I60" s="411"/>
      <c r="J60" s="411"/>
      <c r="K60" s="432"/>
      <c r="L60" s="432"/>
      <c r="M60" s="432"/>
      <c r="N60" s="432"/>
      <c r="O60" s="432"/>
      <c r="P60" s="432"/>
      <c r="Q60" s="432" t="s">
        <v>433</v>
      </c>
      <c r="R60" s="393"/>
      <c r="S60" s="432">
        <f t="shared" si="2"/>
        <v>0</v>
      </c>
      <c r="T60" s="432">
        <f t="shared" si="3"/>
        <v>0</v>
      </c>
      <c r="U60" s="433">
        <f t="shared" si="4"/>
        <v>0</v>
      </c>
      <c r="V60" s="433">
        <f t="shared" si="5"/>
        <v>0</v>
      </c>
      <c r="W60" s="433">
        <f t="shared" si="6"/>
        <v>0</v>
      </c>
      <c r="X60" s="433">
        <f t="shared" si="7"/>
        <v>0</v>
      </c>
      <c r="Y60" s="433">
        <f t="shared" si="8"/>
        <v>0</v>
      </c>
      <c r="Z60" s="433">
        <f t="shared" si="9"/>
        <v>0</v>
      </c>
      <c r="AA60" s="433">
        <f t="shared" si="10"/>
        <v>0</v>
      </c>
      <c r="AB60" s="433"/>
      <c r="AC60" s="433">
        <f t="shared" si="11"/>
        <v>0</v>
      </c>
      <c r="AD60" s="433">
        <f t="shared" si="12"/>
        <v>0</v>
      </c>
      <c r="AE60" s="433">
        <f t="shared" si="13"/>
        <v>0</v>
      </c>
      <c r="AF60" s="433">
        <f t="shared" si="14"/>
        <v>0</v>
      </c>
      <c r="AG60" s="433">
        <f t="shared" si="15"/>
        <v>0</v>
      </c>
      <c r="AH60" s="433">
        <f t="shared" si="16"/>
        <v>0</v>
      </c>
      <c r="AI60" s="433">
        <f t="shared" si="17"/>
        <v>0</v>
      </c>
      <c r="AJ60" s="433">
        <f t="shared" si="18"/>
        <v>0</v>
      </c>
      <c r="AK60" s="433">
        <f t="shared" si="19"/>
        <v>0</v>
      </c>
      <c r="AL60" s="95">
        <f t="shared" si="20"/>
        <v>0</v>
      </c>
      <c r="AM60" s="95">
        <f t="shared" si="21"/>
        <v>0</v>
      </c>
      <c r="AN60" s="95"/>
      <c r="AO60" s="95"/>
      <c r="AP60" s="95"/>
      <c r="AQ60" s="95"/>
    </row>
    <row r="61" spans="1:43" hidden="1">
      <c r="A61" s="411"/>
      <c r="B61" s="411"/>
      <c r="C61" s="411"/>
      <c r="D61" s="411"/>
      <c r="E61" s="411"/>
      <c r="F61" s="411"/>
      <c r="G61" s="411"/>
      <c r="H61" s="411"/>
      <c r="I61" s="411"/>
      <c r="J61" s="411"/>
      <c r="K61" s="432"/>
      <c r="L61" s="432"/>
      <c r="M61" s="432"/>
      <c r="N61" s="432"/>
      <c r="O61" s="432"/>
      <c r="P61" s="432"/>
      <c r="Q61" s="432" t="s">
        <v>434</v>
      </c>
      <c r="R61" s="393"/>
      <c r="S61" s="432">
        <f t="shared" si="2"/>
        <v>0</v>
      </c>
      <c r="T61" s="432">
        <f t="shared" si="3"/>
        <v>0</v>
      </c>
      <c r="U61" s="433">
        <f t="shared" si="4"/>
        <v>0</v>
      </c>
      <c r="V61" s="433">
        <f t="shared" si="5"/>
        <v>0</v>
      </c>
      <c r="W61" s="433">
        <f t="shared" si="6"/>
        <v>0</v>
      </c>
      <c r="X61" s="433">
        <f t="shared" si="7"/>
        <v>0</v>
      </c>
      <c r="Y61" s="433">
        <f t="shared" si="8"/>
        <v>0</v>
      </c>
      <c r="Z61" s="433">
        <f t="shared" si="9"/>
        <v>0</v>
      </c>
      <c r="AA61" s="433">
        <f t="shared" si="10"/>
        <v>0</v>
      </c>
      <c r="AB61" s="433"/>
      <c r="AC61" s="433">
        <f t="shared" si="11"/>
        <v>0</v>
      </c>
      <c r="AD61" s="433">
        <f t="shared" si="12"/>
        <v>0</v>
      </c>
      <c r="AE61" s="433">
        <f t="shared" si="13"/>
        <v>0</v>
      </c>
      <c r="AF61" s="433">
        <f t="shared" si="14"/>
        <v>0</v>
      </c>
      <c r="AG61" s="433">
        <f t="shared" si="15"/>
        <v>0</v>
      </c>
      <c r="AH61" s="433">
        <f t="shared" si="16"/>
        <v>0</v>
      </c>
      <c r="AI61" s="433">
        <f t="shared" si="17"/>
        <v>0</v>
      </c>
      <c r="AJ61" s="433">
        <f t="shared" si="18"/>
        <v>0</v>
      </c>
      <c r="AK61" s="433">
        <f t="shared" si="19"/>
        <v>0</v>
      </c>
      <c r="AL61" s="95">
        <f t="shared" si="20"/>
        <v>0</v>
      </c>
      <c r="AM61" s="95">
        <f t="shared" si="21"/>
        <v>0</v>
      </c>
      <c r="AN61" s="95"/>
      <c r="AO61" s="95"/>
      <c r="AP61" s="95"/>
      <c r="AQ61" s="95"/>
    </row>
    <row r="62" spans="1:43" hidden="1">
      <c r="A62" s="411"/>
      <c r="B62" s="411"/>
      <c r="C62" s="411"/>
      <c r="D62" s="411"/>
      <c r="E62" s="411"/>
      <c r="F62" s="411"/>
      <c r="G62" s="411"/>
      <c r="H62" s="411"/>
      <c r="I62" s="411"/>
      <c r="J62" s="411"/>
      <c r="K62" s="432"/>
      <c r="L62" s="432"/>
      <c r="M62" s="432"/>
      <c r="N62" s="432"/>
      <c r="O62" s="432"/>
      <c r="P62" s="432"/>
      <c r="Q62" s="432" t="s">
        <v>435</v>
      </c>
      <c r="R62" s="393"/>
      <c r="S62" s="432">
        <f t="shared" si="2"/>
        <v>0</v>
      </c>
      <c r="T62" s="432">
        <f t="shared" si="3"/>
        <v>0</v>
      </c>
      <c r="U62" s="433">
        <f t="shared" si="4"/>
        <v>0</v>
      </c>
      <c r="V62" s="433">
        <f t="shared" si="5"/>
        <v>0</v>
      </c>
      <c r="W62" s="433">
        <f t="shared" si="6"/>
        <v>0</v>
      </c>
      <c r="X62" s="433">
        <f t="shared" si="7"/>
        <v>0</v>
      </c>
      <c r="Y62" s="433">
        <f t="shared" si="8"/>
        <v>0</v>
      </c>
      <c r="Z62" s="433">
        <f t="shared" si="9"/>
        <v>0</v>
      </c>
      <c r="AA62" s="433">
        <f t="shared" si="10"/>
        <v>0</v>
      </c>
      <c r="AB62" s="433"/>
      <c r="AC62" s="433">
        <f t="shared" si="11"/>
        <v>0</v>
      </c>
      <c r="AD62" s="433">
        <f t="shared" si="12"/>
        <v>0</v>
      </c>
      <c r="AE62" s="433">
        <f t="shared" si="13"/>
        <v>0</v>
      </c>
      <c r="AF62" s="433">
        <f t="shared" si="14"/>
        <v>0</v>
      </c>
      <c r="AG62" s="433">
        <f t="shared" si="15"/>
        <v>0</v>
      </c>
      <c r="AH62" s="433">
        <f t="shared" si="16"/>
        <v>0</v>
      </c>
      <c r="AI62" s="433">
        <f t="shared" si="17"/>
        <v>0</v>
      </c>
      <c r="AJ62" s="433">
        <f>IF($I$45=Q62,$L$45/$J$45*1000,0)</f>
        <v>0</v>
      </c>
      <c r="AK62" s="433">
        <f>IF($I$46=Q62,$L$46/$J$46*1000,0)</f>
        <v>0</v>
      </c>
      <c r="AL62" s="95">
        <f t="shared" si="20"/>
        <v>0</v>
      </c>
      <c r="AM62" s="95">
        <f t="shared" si="21"/>
        <v>0</v>
      </c>
      <c r="AN62" s="95"/>
      <c r="AO62" s="95"/>
      <c r="AP62" s="95"/>
      <c r="AQ62" s="95"/>
    </row>
    <row r="63" spans="1:43" hidden="1">
      <c r="A63" s="411"/>
      <c r="B63" s="411"/>
      <c r="C63" s="411"/>
      <c r="D63" s="411"/>
      <c r="E63" s="411"/>
      <c r="F63" s="411"/>
      <c r="G63" s="411"/>
      <c r="H63" s="411"/>
      <c r="I63" s="411"/>
      <c r="J63" s="411"/>
      <c r="K63" s="432"/>
      <c r="L63" s="432"/>
      <c r="M63" s="432"/>
      <c r="N63" s="432"/>
      <c r="O63" s="432"/>
      <c r="P63" s="432"/>
      <c r="Q63" s="432" t="s">
        <v>436</v>
      </c>
      <c r="R63" s="393"/>
      <c r="S63" s="432">
        <f t="shared" si="2"/>
        <v>0</v>
      </c>
      <c r="T63" s="432">
        <f t="shared" si="3"/>
        <v>0</v>
      </c>
      <c r="U63" s="433">
        <f t="shared" si="4"/>
        <v>0</v>
      </c>
      <c r="V63" s="433">
        <f t="shared" si="5"/>
        <v>0</v>
      </c>
      <c r="W63" s="433">
        <f t="shared" si="6"/>
        <v>0</v>
      </c>
      <c r="X63" s="433">
        <f t="shared" si="7"/>
        <v>0</v>
      </c>
      <c r="Y63" s="433">
        <f t="shared" si="8"/>
        <v>0</v>
      </c>
      <c r="Z63" s="433">
        <f t="shared" si="9"/>
        <v>0</v>
      </c>
      <c r="AA63" s="433">
        <f t="shared" si="10"/>
        <v>0</v>
      </c>
      <c r="AB63" s="433"/>
      <c r="AC63" s="433">
        <f t="shared" si="11"/>
        <v>0</v>
      </c>
      <c r="AD63" s="433">
        <f t="shared" si="12"/>
        <v>0</v>
      </c>
      <c r="AE63" s="433">
        <f t="shared" si="13"/>
        <v>0</v>
      </c>
      <c r="AF63" s="433">
        <f t="shared" si="14"/>
        <v>0</v>
      </c>
      <c r="AG63" s="433">
        <f t="shared" si="15"/>
        <v>0</v>
      </c>
      <c r="AH63" s="433">
        <f t="shared" si="16"/>
        <v>0</v>
      </c>
      <c r="AI63" s="433">
        <f t="shared" si="17"/>
        <v>0</v>
      </c>
      <c r="AJ63" s="433">
        <f>IF($I$45=Q63,$L$45/$J$45*1000,0)</f>
        <v>0</v>
      </c>
      <c r="AK63" s="433">
        <f>IF($I$46=Q63,$L$46/$J$46*1000,0)</f>
        <v>0</v>
      </c>
      <c r="AL63" s="95">
        <f t="shared" si="20"/>
        <v>0</v>
      </c>
      <c r="AM63" s="95">
        <f t="shared" si="21"/>
        <v>0</v>
      </c>
      <c r="AN63" s="95"/>
      <c r="AO63" s="95"/>
      <c r="AP63" s="95"/>
      <c r="AQ63" s="95"/>
    </row>
    <row r="64" spans="1:43" hidden="1">
      <c r="A64" s="411"/>
      <c r="B64" s="411"/>
      <c r="C64" s="411"/>
      <c r="D64" s="411"/>
      <c r="E64" s="411"/>
      <c r="F64" s="411"/>
      <c r="G64" s="411"/>
      <c r="H64" s="411"/>
      <c r="I64" s="411"/>
      <c r="J64" s="411"/>
      <c r="K64" s="432"/>
      <c r="L64" s="432"/>
      <c r="M64" s="432"/>
      <c r="N64" s="432"/>
      <c r="O64" s="432"/>
      <c r="P64" s="432"/>
      <c r="Q64" s="411"/>
      <c r="R64" s="411"/>
      <c r="S64" s="432"/>
      <c r="T64" s="432"/>
      <c r="U64" s="433"/>
      <c r="V64" s="433"/>
      <c r="W64" s="433"/>
      <c r="X64" s="433"/>
      <c r="Y64" s="433"/>
      <c r="Z64" s="433"/>
      <c r="AA64" s="433"/>
      <c r="AB64" s="433"/>
      <c r="AC64" s="433"/>
      <c r="AD64" s="433"/>
      <c r="AE64" s="433"/>
      <c r="AF64" s="433"/>
      <c r="AG64" s="433"/>
      <c r="AH64" s="433"/>
      <c r="AI64" s="433"/>
      <c r="AJ64" s="433"/>
      <c r="AK64" s="433"/>
      <c r="AL64" s="433"/>
      <c r="AN64" s="95"/>
      <c r="AO64" s="95"/>
      <c r="AP64" s="95"/>
      <c r="AQ64" s="95"/>
    </row>
    <row r="65" spans="1:43" ht="15.75" hidden="1">
      <c r="A65" s="411"/>
      <c r="B65" s="411"/>
      <c r="C65" s="411"/>
      <c r="D65" s="411"/>
      <c r="E65" s="411"/>
      <c r="F65" s="411"/>
      <c r="G65" s="411"/>
      <c r="H65" s="411"/>
      <c r="I65" s="411"/>
      <c r="J65" s="411"/>
      <c r="K65" s="411"/>
      <c r="L65" s="411"/>
      <c r="M65" s="411"/>
      <c r="N65" s="411"/>
      <c r="O65" s="411"/>
      <c r="P65" s="411"/>
      <c r="Q65" s="515"/>
      <c r="R65" s="515"/>
      <c r="S65" s="581"/>
      <c r="T65" s="581"/>
      <c r="U65" s="582"/>
      <c r="V65" s="582"/>
      <c r="W65" s="582"/>
      <c r="X65" s="582"/>
      <c r="Y65" s="582"/>
      <c r="Z65" s="582"/>
      <c r="AA65" s="582"/>
      <c r="AB65" s="582"/>
      <c r="AC65" s="582"/>
      <c r="AD65" s="582"/>
      <c r="AE65" s="582"/>
      <c r="AF65" s="582"/>
      <c r="AG65" s="582"/>
      <c r="AH65" s="582"/>
      <c r="AI65" s="582"/>
      <c r="AJ65" s="582"/>
      <c r="AK65" s="582"/>
      <c r="AL65" s="582"/>
      <c r="AN65" s="95"/>
      <c r="AO65" s="95"/>
      <c r="AP65" s="95"/>
      <c r="AQ65" s="95"/>
    </row>
    <row r="66" spans="1:43" s="516" customFormat="1" ht="15.75">
      <c r="A66" s="512" t="s">
        <v>437</v>
      </c>
      <c r="B66" s="515"/>
      <c r="C66" s="515"/>
      <c r="D66" s="515"/>
      <c r="E66" s="515"/>
      <c r="F66" s="515"/>
      <c r="G66" s="515"/>
      <c r="H66" s="515"/>
      <c r="I66" s="515"/>
      <c r="J66" s="515"/>
      <c r="K66" s="515"/>
      <c r="L66" s="515"/>
      <c r="M66" s="515"/>
      <c r="N66" s="515"/>
      <c r="O66" s="515"/>
      <c r="P66" s="515"/>
      <c r="Q66" s="433"/>
      <c r="R66" s="433"/>
      <c r="S66" s="433"/>
      <c r="T66" s="433"/>
      <c r="U66" s="433"/>
      <c r="V66" s="433"/>
      <c r="W66" s="433"/>
      <c r="X66" s="433"/>
      <c r="Y66" s="433"/>
      <c r="Z66" s="433"/>
      <c r="AA66" s="433"/>
      <c r="AB66" s="433"/>
      <c r="AC66" s="433"/>
      <c r="AD66" s="433"/>
      <c r="AE66" s="433"/>
      <c r="AF66" s="433"/>
      <c r="AG66" s="433"/>
      <c r="AH66" s="433"/>
      <c r="AI66" s="433"/>
      <c r="AJ66" s="95"/>
      <c r="AK66" s="95"/>
      <c r="AL66" s="95"/>
      <c r="AM66" s="501"/>
      <c r="AN66" s="501"/>
      <c r="AO66" s="501"/>
      <c r="AP66" s="501"/>
      <c r="AQ66" s="501"/>
    </row>
    <row r="67" spans="1:43">
      <c r="A67" s="392"/>
      <c r="B67" s="864" t="s">
        <v>438</v>
      </c>
      <c r="C67" s="864"/>
      <c r="D67" s="864"/>
      <c r="E67" s="864"/>
      <c r="F67" s="864"/>
      <c r="G67" s="864"/>
      <c r="H67" s="864"/>
      <c r="I67" s="864"/>
      <c r="J67" s="864"/>
      <c r="K67" s="864"/>
      <c r="L67" s="864"/>
      <c r="M67" s="864"/>
      <c r="N67" s="864"/>
      <c r="O67" s="432"/>
      <c r="P67" s="432"/>
      <c r="Q67" s="433"/>
      <c r="R67" s="433"/>
    </row>
    <row r="68" spans="1:43">
      <c r="A68" s="392"/>
      <c r="B68" s="394" t="s">
        <v>439</v>
      </c>
      <c r="C68" s="395"/>
      <c r="D68" s="396"/>
      <c r="E68" s="395"/>
      <c r="F68" s="396"/>
      <c r="G68" s="396"/>
      <c r="H68" s="396"/>
      <c r="I68" s="396"/>
      <c r="J68" s="396"/>
      <c r="K68" s="396"/>
      <c r="L68" s="396"/>
      <c r="M68" s="396"/>
      <c r="N68" s="395"/>
      <c r="O68" s="586"/>
      <c r="P68" s="586"/>
      <c r="Q68" s="432"/>
      <c r="R68" s="432"/>
      <c r="S68" s="859" t="s">
        <v>407</v>
      </c>
      <c r="T68" s="859"/>
      <c r="U68" s="859"/>
      <c r="V68" s="859"/>
      <c r="W68" s="859"/>
      <c r="X68" s="859"/>
      <c r="Y68" s="859"/>
      <c r="Z68" s="859"/>
      <c r="AA68" s="859"/>
      <c r="AB68" s="433"/>
      <c r="AC68" s="858" t="s">
        <v>408</v>
      </c>
      <c r="AD68" s="858"/>
      <c r="AE68" s="858"/>
      <c r="AF68" s="858"/>
      <c r="AG68" s="858"/>
      <c r="AH68" s="858"/>
      <c r="AI68" s="858"/>
      <c r="AJ68" s="858"/>
      <c r="AK68" s="858"/>
      <c r="AL68" s="585"/>
      <c r="AN68" s="95"/>
      <c r="AO68" s="95"/>
    </row>
    <row r="69" spans="1:43" ht="44.25" thickBot="1">
      <c r="A69" s="397"/>
      <c r="B69" s="398" t="s">
        <v>410</v>
      </c>
      <c r="C69" s="399" t="s">
        <v>440</v>
      </c>
      <c r="D69" s="400" t="s">
        <v>412</v>
      </c>
      <c r="E69" s="399" t="s">
        <v>413</v>
      </c>
      <c r="F69" s="400" t="s">
        <v>412</v>
      </c>
      <c r="G69" s="400" t="s">
        <v>441</v>
      </c>
      <c r="H69" s="400" t="s">
        <v>412</v>
      </c>
      <c r="I69" s="401" t="s">
        <v>414</v>
      </c>
      <c r="J69" s="400" t="s">
        <v>412</v>
      </c>
      <c r="K69" s="400" t="s">
        <v>415</v>
      </c>
      <c r="L69" s="400" t="s">
        <v>210</v>
      </c>
      <c r="M69" s="398" t="s">
        <v>416</v>
      </c>
      <c r="N69" s="399" t="s">
        <v>417</v>
      </c>
      <c r="O69" s="587"/>
      <c r="P69" s="587"/>
      <c r="Q69" s="432"/>
      <c r="S69" s="859" t="s">
        <v>552</v>
      </c>
      <c r="T69" s="859"/>
      <c r="U69" s="859"/>
      <c r="V69" s="859"/>
      <c r="W69" s="858" t="s">
        <v>553</v>
      </c>
      <c r="X69" s="858"/>
      <c r="Y69" s="858"/>
      <c r="Z69" s="858"/>
      <c r="AA69" s="858"/>
      <c r="AB69" s="585"/>
      <c r="AC69" s="858" t="s">
        <v>552</v>
      </c>
      <c r="AD69" s="858"/>
      <c r="AE69" s="858"/>
      <c r="AF69" s="858"/>
      <c r="AG69" s="858" t="s">
        <v>553</v>
      </c>
      <c r="AH69" s="858"/>
      <c r="AI69" s="858"/>
      <c r="AJ69" s="858"/>
      <c r="AK69" s="858"/>
      <c r="AL69" s="585"/>
      <c r="AM69" s="585" t="s">
        <v>555</v>
      </c>
      <c r="AN69" s="125" t="s">
        <v>554</v>
      </c>
      <c r="AO69" s="95"/>
    </row>
    <row r="70" spans="1:43" ht="16.5" thickBot="1">
      <c r="A70" s="397"/>
      <c r="B70" s="873" t="s">
        <v>473</v>
      </c>
      <c r="C70" s="402"/>
      <c r="D70" s="403" t="s">
        <v>412</v>
      </c>
      <c r="E70" s="404"/>
      <c r="F70" s="403" t="s">
        <v>412</v>
      </c>
      <c r="G70" s="413"/>
      <c r="H70" s="403" t="s">
        <v>412</v>
      </c>
      <c r="I70" s="406">
        <v>0.08</v>
      </c>
      <c r="J70" s="407" t="s">
        <v>412</v>
      </c>
      <c r="K70" s="408" t="s">
        <v>13</v>
      </c>
      <c r="L70" s="611">
        <f>IF(K70="","",VLOOKUP(K70,$C$151:$G$176,5,FALSE))</f>
        <v>14800</v>
      </c>
      <c r="M70" s="407" t="s">
        <v>416</v>
      </c>
      <c r="N70" s="542">
        <f t="shared" ref="N70:N78" si="22">IF(L70="","",SUM(C70*(E70*I70*L70*G70)/1000))</f>
        <v>0</v>
      </c>
      <c r="O70" s="588"/>
      <c r="P70" s="588"/>
      <c r="Q70" s="432" t="s">
        <v>13</v>
      </c>
      <c r="R70" s="432"/>
      <c r="S70" s="433">
        <f t="shared" ref="S70:S95" si="23">IF($K$70=Q70,$N$70,0)</f>
        <v>0</v>
      </c>
      <c r="T70" s="433">
        <f t="shared" ref="T70:T95" si="24">IF($K$71=Q70,$N$71,0)</f>
        <v>0</v>
      </c>
      <c r="U70" s="433">
        <f t="shared" ref="U70:U95" si="25">IF($L$72=Q70,$N$72,0)</f>
        <v>0</v>
      </c>
      <c r="V70" s="433">
        <f t="shared" ref="V70:V95" si="26">IF($K$73=Q70,$N$73,0)</f>
        <v>0</v>
      </c>
      <c r="W70" s="433">
        <f t="shared" ref="W70:W95" si="27">IF($K$74=Q70,$N$74,0)</f>
        <v>0</v>
      </c>
      <c r="X70" s="433">
        <f t="shared" ref="X70:X95" si="28">IF($K$75=Q70,$N$75,0)</f>
        <v>0</v>
      </c>
      <c r="Y70" s="433">
        <f t="shared" ref="Y70:Y95" si="29">IF($K$76=Q70,$N$76,0)</f>
        <v>0</v>
      </c>
      <c r="Z70" s="433">
        <f t="shared" ref="Z70:Z95" si="30">IF($K$77=Q70,$N$77,0)</f>
        <v>0</v>
      </c>
      <c r="AA70" s="433">
        <f t="shared" ref="AA70:AA95" si="31">IF($K$78=Q70,$N$78,0)</f>
        <v>0</v>
      </c>
      <c r="AB70" s="433"/>
      <c r="AC70" s="433">
        <f t="shared" ref="AC70:AC95" si="32">IF($K$70=Q70,$N$70/$L$70*1000,0)</f>
        <v>0</v>
      </c>
      <c r="AD70" s="433">
        <f t="shared" ref="AD70:AD95" si="33">IF($K$71=Q70,$N$71/$L$71*1000,0)</f>
        <v>0</v>
      </c>
      <c r="AE70" s="433">
        <f t="shared" ref="AE70:AE95" si="34">IF($K$72=Q70,$N$72/$L$72*1000,0)</f>
        <v>0</v>
      </c>
      <c r="AF70" s="433">
        <f t="shared" ref="AF70:AF95" si="35">IF($K$73=Q70,$N$73/$L$73*1000,0)</f>
        <v>0</v>
      </c>
      <c r="AG70" s="433">
        <f t="shared" ref="AG70:AG95" si="36">IF($K$74=Q70,$N$74/$L$74*1000,0)</f>
        <v>0</v>
      </c>
      <c r="AH70" s="433">
        <f t="shared" ref="AH70:AH95" si="37">IF($K$75=Q70,$N$75/$L$75*1000,0)</f>
        <v>0</v>
      </c>
      <c r="AI70" s="433">
        <f t="shared" ref="AI70:AI95" si="38">IF($K$76=Q70,$N$76/$L$76*1000,0)</f>
        <v>0</v>
      </c>
      <c r="AJ70" s="433">
        <f t="shared" ref="AJ70:AJ95" si="39">IF($K$77=Q70,$N$77/$L$77*1000,0)</f>
        <v>0</v>
      </c>
      <c r="AK70" s="433">
        <f t="shared" ref="AK70:AK95" si="40">IF($K$78=Q70,$N$78/$L$78*1000,0)</f>
        <v>0</v>
      </c>
      <c r="AL70" s="95">
        <f>+SUM(S70:AA70)</f>
        <v>0</v>
      </c>
      <c r="AM70" s="95">
        <f>+SUM(AC70:AK70)/1000*E151</f>
        <v>0</v>
      </c>
      <c r="AN70" s="95"/>
      <c r="AO70" s="95"/>
    </row>
    <row r="71" spans="1:43" ht="16.5" thickBot="1">
      <c r="A71" s="397"/>
      <c r="B71" s="874"/>
      <c r="C71" s="402"/>
      <c r="D71" s="403" t="s">
        <v>412</v>
      </c>
      <c r="E71" s="404"/>
      <c r="F71" s="403" t="s">
        <v>412</v>
      </c>
      <c r="G71" s="413"/>
      <c r="H71" s="403" t="s">
        <v>412</v>
      </c>
      <c r="I71" s="406">
        <v>0.08</v>
      </c>
      <c r="J71" s="407" t="s">
        <v>412</v>
      </c>
      <c r="K71" s="408" t="s">
        <v>14</v>
      </c>
      <c r="L71" s="611">
        <f t="shared" ref="L71:L78" si="41">IF(K71="","",VLOOKUP(K71,$C$151:$G$176,5,FALSE))</f>
        <v>675</v>
      </c>
      <c r="M71" s="407" t="s">
        <v>416</v>
      </c>
      <c r="N71" s="542">
        <f t="shared" si="22"/>
        <v>0</v>
      </c>
      <c r="O71" s="588"/>
      <c r="P71" s="588"/>
      <c r="Q71" s="432" t="s">
        <v>14</v>
      </c>
      <c r="R71" s="432"/>
      <c r="S71" s="433">
        <f t="shared" si="23"/>
        <v>0</v>
      </c>
      <c r="T71" s="433">
        <f t="shared" si="24"/>
        <v>0</v>
      </c>
      <c r="U71" s="433">
        <f t="shared" si="25"/>
        <v>0</v>
      </c>
      <c r="V71" s="433">
        <f t="shared" si="26"/>
        <v>0</v>
      </c>
      <c r="W71" s="433">
        <f t="shared" si="27"/>
        <v>0</v>
      </c>
      <c r="X71" s="433">
        <f t="shared" si="28"/>
        <v>0</v>
      </c>
      <c r="Y71" s="433">
        <f t="shared" si="29"/>
        <v>0</v>
      </c>
      <c r="Z71" s="433">
        <f t="shared" si="30"/>
        <v>0</v>
      </c>
      <c r="AA71" s="433">
        <f t="shared" si="31"/>
        <v>0</v>
      </c>
      <c r="AB71" s="433"/>
      <c r="AC71" s="433">
        <f t="shared" si="32"/>
        <v>0</v>
      </c>
      <c r="AD71" s="433">
        <f t="shared" si="33"/>
        <v>0</v>
      </c>
      <c r="AE71" s="433">
        <f t="shared" si="34"/>
        <v>0</v>
      </c>
      <c r="AF71" s="433">
        <f t="shared" si="35"/>
        <v>0</v>
      </c>
      <c r="AG71" s="433">
        <f t="shared" si="36"/>
        <v>0</v>
      </c>
      <c r="AH71" s="433">
        <f t="shared" si="37"/>
        <v>0</v>
      </c>
      <c r="AI71" s="433">
        <f t="shared" si="38"/>
        <v>0</v>
      </c>
      <c r="AJ71" s="433">
        <f t="shared" si="39"/>
        <v>0</v>
      </c>
      <c r="AK71" s="433">
        <f t="shared" si="40"/>
        <v>0</v>
      </c>
      <c r="AL71" s="95">
        <f t="shared" ref="AL71:AL95" si="42">+SUM(S71:AA71)</f>
        <v>0</v>
      </c>
      <c r="AM71" s="95">
        <f t="shared" ref="AM71:AM95" si="43">+SUM(AC71:AK71)/1000*E152</f>
        <v>0</v>
      </c>
      <c r="AN71" s="95"/>
      <c r="AO71" s="95"/>
    </row>
    <row r="72" spans="1:43" ht="16.5" thickBot="1">
      <c r="A72" s="397"/>
      <c r="B72" s="874"/>
      <c r="C72" s="402"/>
      <c r="D72" s="403" t="s">
        <v>412</v>
      </c>
      <c r="E72" s="404"/>
      <c r="F72" s="403" t="s">
        <v>412</v>
      </c>
      <c r="G72" s="413"/>
      <c r="H72" s="403" t="s">
        <v>412</v>
      </c>
      <c r="I72" s="406">
        <v>0.08</v>
      </c>
      <c r="J72" s="407" t="s">
        <v>412</v>
      </c>
      <c r="K72" s="408" t="s">
        <v>16</v>
      </c>
      <c r="L72" s="611">
        <f t="shared" si="41"/>
        <v>3500</v>
      </c>
      <c r="M72" s="407" t="s">
        <v>416</v>
      </c>
      <c r="N72" s="542">
        <f t="shared" si="22"/>
        <v>0</v>
      </c>
      <c r="O72" s="588"/>
      <c r="P72" s="588"/>
      <c r="Q72" s="432" t="s">
        <v>15</v>
      </c>
      <c r="R72" s="432"/>
      <c r="S72" s="433">
        <f t="shared" si="23"/>
        <v>0</v>
      </c>
      <c r="T72" s="433">
        <f t="shared" si="24"/>
        <v>0</v>
      </c>
      <c r="U72" s="433">
        <f t="shared" si="25"/>
        <v>0</v>
      </c>
      <c r="V72" s="433">
        <f t="shared" si="26"/>
        <v>0</v>
      </c>
      <c r="W72" s="433">
        <f t="shared" si="27"/>
        <v>0</v>
      </c>
      <c r="X72" s="433">
        <f t="shared" si="28"/>
        <v>0</v>
      </c>
      <c r="Y72" s="433">
        <f t="shared" si="29"/>
        <v>0</v>
      </c>
      <c r="Z72" s="433">
        <f t="shared" si="30"/>
        <v>0</v>
      </c>
      <c r="AA72" s="433">
        <f t="shared" si="31"/>
        <v>0</v>
      </c>
      <c r="AB72" s="433"/>
      <c r="AC72" s="433">
        <f t="shared" si="32"/>
        <v>0</v>
      </c>
      <c r="AD72" s="433">
        <f t="shared" si="33"/>
        <v>0</v>
      </c>
      <c r="AE72" s="433">
        <f t="shared" si="34"/>
        <v>0</v>
      </c>
      <c r="AF72" s="433">
        <f t="shared" si="35"/>
        <v>0</v>
      </c>
      <c r="AG72" s="433">
        <f t="shared" si="36"/>
        <v>0</v>
      </c>
      <c r="AH72" s="433">
        <f t="shared" si="37"/>
        <v>0</v>
      </c>
      <c r="AI72" s="433">
        <f t="shared" si="38"/>
        <v>0</v>
      </c>
      <c r="AJ72" s="433">
        <f t="shared" si="39"/>
        <v>0</v>
      </c>
      <c r="AK72" s="433">
        <f t="shared" si="40"/>
        <v>0</v>
      </c>
      <c r="AL72" s="95">
        <f t="shared" si="42"/>
        <v>0</v>
      </c>
      <c r="AM72" s="95">
        <f t="shared" si="43"/>
        <v>0</v>
      </c>
      <c r="AN72" s="95"/>
      <c r="AO72" s="95"/>
    </row>
    <row r="73" spans="1:43" ht="16.5" thickBot="1">
      <c r="A73" s="397"/>
      <c r="B73" s="875"/>
      <c r="C73" s="402"/>
      <c r="D73" s="403" t="s">
        <v>412</v>
      </c>
      <c r="E73" s="404"/>
      <c r="F73" s="403" t="s">
        <v>412</v>
      </c>
      <c r="G73" s="413"/>
      <c r="H73" s="403" t="s">
        <v>412</v>
      </c>
      <c r="I73" s="406">
        <v>0.08</v>
      </c>
      <c r="J73" s="407" t="s">
        <v>412</v>
      </c>
      <c r="K73" s="408" t="s">
        <v>20</v>
      </c>
      <c r="L73" s="611">
        <f t="shared" si="41"/>
        <v>4470</v>
      </c>
      <c r="M73" s="407" t="s">
        <v>416</v>
      </c>
      <c r="N73" s="542">
        <f t="shared" si="22"/>
        <v>0</v>
      </c>
      <c r="O73" s="588"/>
      <c r="P73" s="588"/>
      <c r="Q73" s="432" t="s">
        <v>16</v>
      </c>
      <c r="R73" s="432"/>
      <c r="S73" s="433">
        <f t="shared" si="23"/>
        <v>0</v>
      </c>
      <c r="T73" s="433">
        <f t="shared" si="24"/>
        <v>0</v>
      </c>
      <c r="U73" s="433">
        <f t="shared" si="25"/>
        <v>0</v>
      </c>
      <c r="V73" s="433">
        <f t="shared" si="26"/>
        <v>0</v>
      </c>
      <c r="W73" s="433">
        <f t="shared" si="27"/>
        <v>0</v>
      </c>
      <c r="X73" s="433">
        <f t="shared" si="28"/>
        <v>0</v>
      </c>
      <c r="Y73" s="433">
        <f t="shared" si="29"/>
        <v>0</v>
      </c>
      <c r="Z73" s="433">
        <f t="shared" si="30"/>
        <v>0</v>
      </c>
      <c r="AA73" s="433">
        <f t="shared" si="31"/>
        <v>0</v>
      </c>
      <c r="AB73" s="433"/>
      <c r="AC73" s="433">
        <f t="shared" si="32"/>
        <v>0</v>
      </c>
      <c r="AD73" s="433">
        <f t="shared" si="33"/>
        <v>0</v>
      </c>
      <c r="AE73" s="433">
        <f t="shared" si="34"/>
        <v>0</v>
      </c>
      <c r="AF73" s="433">
        <f t="shared" si="35"/>
        <v>0</v>
      </c>
      <c r="AG73" s="433">
        <f t="shared" si="36"/>
        <v>0</v>
      </c>
      <c r="AH73" s="433">
        <f t="shared" si="37"/>
        <v>0</v>
      </c>
      <c r="AI73" s="433">
        <f t="shared" si="38"/>
        <v>0</v>
      </c>
      <c r="AJ73" s="433">
        <f t="shared" si="39"/>
        <v>0</v>
      </c>
      <c r="AK73" s="433">
        <f t="shared" si="40"/>
        <v>0</v>
      </c>
      <c r="AL73" s="95">
        <f t="shared" si="42"/>
        <v>0</v>
      </c>
      <c r="AM73" s="95">
        <f t="shared" si="43"/>
        <v>0</v>
      </c>
      <c r="AN73" s="95"/>
      <c r="AO73" s="95"/>
    </row>
    <row r="74" spans="1:43" ht="16.5" thickBot="1">
      <c r="A74" s="397"/>
      <c r="B74" s="873" t="s">
        <v>474</v>
      </c>
      <c r="C74" s="402"/>
      <c r="D74" s="403" t="s">
        <v>412</v>
      </c>
      <c r="E74" s="404"/>
      <c r="F74" s="403" t="s">
        <v>412</v>
      </c>
      <c r="G74" s="413"/>
      <c r="H74" s="403" t="s">
        <v>412</v>
      </c>
      <c r="I74" s="406">
        <v>7.4999999999999997E-2</v>
      </c>
      <c r="J74" s="407" t="s">
        <v>412</v>
      </c>
      <c r="K74" s="408" t="s">
        <v>435</v>
      </c>
      <c r="L74" s="611">
        <f t="shared" si="41"/>
        <v>3985</v>
      </c>
      <c r="M74" s="407" t="s">
        <v>416</v>
      </c>
      <c r="N74" s="542">
        <f t="shared" si="22"/>
        <v>0</v>
      </c>
      <c r="O74" s="588"/>
      <c r="P74" s="588"/>
      <c r="Q74" s="432" t="s">
        <v>17</v>
      </c>
      <c r="R74" s="432"/>
      <c r="S74" s="433">
        <f t="shared" si="23"/>
        <v>0</v>
      </c>
      <c r="T74" s="433">
        <f t="shared" si="24"/>
        <v>0</v>
      </c>
      <c r="U74" s="433">
        <f t="shared" si="25"/>
        <v>0</v>
      </c>
      <c r="V74" s="433">
        <f t="shared" si="26"/>
        <v>0</v>
      </c>
      <c r="W74" s="433">
        <f t="shared" si="27"/>
        <v>0</v>
      </c>
      <c r="X74" s="433">
        <f t="shared" si="28"/>
        <v>0</v>
      </c>
      <c r="Y74" s="433">
        <f t="shared" si="29"/>
        <v>0</v>
      </c>
      <c r="Z74" s="433">
        <f t="shared" si="30"/>
        <v>0</v>
      </c>
      <c r="AA74" s="433">
        <f t="shared" si="31"/>
        <v>0</v>
      </c>
      <c r="AB74" s="433"/>
      <c r="AC74" s="433">
        <f t="shared" si="32"/>
        <v>0</v>
      </c>
      <c r="AD74" s="433">
        <f t="shared" si="33"/>
        <v>0</v>
      </c>
      <c r="AE74" s="433">
        <f t="shared" si="34"/>
        <v>0</v>
      </c>
      <c r="AF74" s="433">
        <f t="shared" si="35"/>
        <v>0</v>
      </c>
      <c r="AG74" s="433">
        <f t="shared" si="36"/>
        <v>0</v>
      </c>
      <c r="AH74" s="433">
        <f t="shared" si="37"/>
        <v>0</v>
      </c>
      <c r="AI74" s="433">
        <f t="shared" si="38"/>
        <v>0</v>
      </c>
      <c r="AJ74" s="433">
        <f t="shared" si="39"/>
        <v>0</v>
      </c>
      <c r="AK74" s="433">
        <f t="shared" si="40"/>
        <v>0</v>
      </c>
      <c r="AL74" s="95">
        <f t="shared" si="42"/>
        <v>0</v>
      </c>
      <c r="AM74" s="95">
        <f t="shared" si="43"/>
        <v>0</v>
      </c>
      <c r="AN74" s="95"/>
      <c r="AO74" s="95"/>
    </row>
    <row r="75" spans="1:43" ht="16.5" thickBot="1">
      <c r="A75" s="397"/>
      <c r="B75" s="874"/>
      <c r="C75" s="402"/>
      <c r="D75" s="403" t="s">
        <v>412</v>
      </c>
      <c r="E75" s="404"/>
      <c r="F75" s="403" t="s">
        <v>412</v>
      </c>
      <c r="G75" s="413"/>
      <c r="H75" s="403" t="s">
        <v>412</v>
      </c>
      <c r="I75" s="406">
        <v>7.4999999999999997E-2</v>
      </c>
      <c r="J75" s="407" t="s">
        <v>412</v>
      </c>
      <c r="K75" s="408" t="s">
        <v>20</v>
      </c>
      <c r="L75" s="611">
        <f t="shared" si="41"/>
        <v>4470</v>
      </c>
      <c r="M75" s="407" t="s">
        <v>416</v>
      </c>
      <c r="N75" s="542">
        <f t="shared" si="22"/>
        <v>0</v>
      </c>
      <c r="O75" s="588"/>
      <c r="P75" s="588"/>
      <c r="Q75" s="432" t="s">
        <v>18</v>
      </c>
      <c r="R75" s="432"/>
      <c r="S75" s="433">
        <f t="shared" si="23"/>
        <v>0</v>
      </c>
      <c r="T75" s="433">
        <f t="shared" si="24"/>
        <v>0</v>
      </c>
      <c r="U75" s="433">
        <f t="shared" si="25"/>
        <v>0</v>
      </c>
      <c r="V75" s="433">
        <f t="shared" si="26"/>
        <v>0</v>
      </c>
      <c r="W75" s="433">
        <f t="shared" si="27"/>
        <v>0</v>
      </c>
      <c r="X75" s="433">
        <f t="shared" si="28"/>
        <v>0</v>
      </c>
      <c r="Y75" s="433">
        <f t="shared" si="29"/>
        <v>0</v>
      </c>
      <c r="Z75" s="433">
        <f t="shared" si="30"/>
        <v>0</v>
      </c>
      <c r="AA75" s="433">
        <f t="shared" si="31"/>
        <v>0</v>
      </c>
      <c r="AB75" s="433"/>
      <c r="AC75" s="433">
        <f t="shared" si="32"/>
        <v>0</v>
      </c>
      <c r="AD75" s="433">
        <f t="shared" si="33"/>
        <v>0</v>
      </c>
      <c r="AE75" s="433">
        <f t="shared" si="34"/>
        <v>0</v>
      </c>
      <c r="AF75" s="433">
        <f t="shared" si="35"/>
        <v>0</v>
      </c>
      <c r="AG75" s="433">
        <f t="shared" si="36"/>
        <v>0</v>
      </c>
      <c r="AH75" s="433">
        <f t="shared" si="37"/>
        <v>0</v>
      </c>
      <c r="AI75" s="433">
        <f t="shared" si="38"/>
        <v>0</v>
      </c>
      <c r="AJ75" s="433">
        <f t="shared" si="39"/>
        <v>0</v>
      </c>
      <c r="AK75" s="433">
        <f t="shared" si="40"/>
        <v>0</v>
      </c>
      <c r="AL75" s="95">
        <f t="shared" si="42"/>
        <v>0</v>
      </c>
      <c r="AM75" s="95">
        <f t="shared" si="43"/>
        <v>0</v>
      </c>
      <c r="AN75" s="95"/>
      <c r="AO75" s="95"/>
    </row>
    <row r="76" spans="1:43" ht="16.5" thickBot="1">
      <c r="A76" s="397"/>
      <c r="B76" s="874"/>
      <c r="C76" s="402"/>
      <c r="D76" s="403" t="s">
        <v>412</v>
      </c>
      <c r="E76" s="404"/>
      <c r="F76" s="403" t="s">
        <v>412</v>
      </c>
      <c r="G76" s="413"/>
      <c r="H76" s="403" t="s">
        <v>412</v>
      </c>
      <c r="I76" s="406">
        <v>7.4999999999999997E-2</v>
      </c>
      <c r="J76" s="407" t="s">
        <v>412</v>
      </c>
      <c r="K76" s="408" t="s">
        <v>436</v>
      </c>
      <c r="L76" s="611">
        <f t="shared" si="41"/>
        <v>13396</v>
      </c>
      <c r="M76" s="407" t="s">
        <v>416</v>
      </c>
      <c r="N76" s="542">
        <f t="shared" si="22"/>
        <v>0</v>
      </c>
      <c r="O76" s="588"/>
      <c r="P76" s="588"/>
      <c r="Q76" s="432" t="s">
        <v>19</v>
      </c>
      <c r="R76" s="432"/>
      <c r="S76" s="433">
        <f t="shared" si="23"/>
        <v>0</v>
      </c>
      <c r="T76" s="433">
        <f t="shared" si="24"/>
        <v>0</v>
      </c>
      <c r="U76" s="433">
        <f t="shared" si="25"/>
        <v>0</v>
      </c>
      <c r="V76" s="433">
        <f t="shared" si="26"/>
        <v>0</v>
      </c>
      <c r="W76" s="433">
        <f t="shared" si="27"/>
        <v>0</v>
      </c>
      <c r="X76" s="433">
        <f t="shared" si="28"/>
        <v>0</v>
      </c>
      <c r="Y76" s="433">
        <f t="shared" si="29"/>
        <v>0</v>
      </c>
      <c r="Z76" s="433">
        <f t="shared" si="30"/>
        <v>0</v>
      </c>
      <c r="AA76" s="433">
        <f t="shared" si="31"/>
        <v>0</v>
      </c>
      <c r="AB76" s="433"/>
      <c r="AC76" s="433">
        <f t="shared" si="32"/>
        <v>0</v>
      </c>
      <c r="AD76" s="433">
        <f t="shared" si="33"/>
        <v>0</v>
      </c>
      <c r="AE76" s="433">
        <f t="shared" si="34"/>
        <v>0</v>
      </c>
      <c r="AF76" s="433">
        <f t="shared" si="35"/>
        <v>0</v>
      </c>
      <c r="AG76" s="433">
        <f t="shared" si="36"/>
        <v>0</v>
      </c>
      <c r="AH76" s="433">
        <f t="shared" si="37"/>
        <v>0</v>
      </c>
      <c r="AI76" s="433">
        <f t="shared" si="38"/>
        <v>0</v>
      </c>
      <c r="AJ76" s="433">
        <f t="shared" si="39"/>
        <v>0</v>
      </c>
      <c r="AK76" s="433">
        <f t="shared" si="40"/>
        <v>0</v>
      </c>
      <c r="AL76" s="95">
        <f t="shared" si="42"/>
        <v>0</v>
      </c>
      <c r="AM76" s="95">
        <f t="shared" si="43"/>
        <v>0</v>
      </c>
      <c r="AN76" s="95"/>
      <c r="AO76" s="95"/>
    </row>
    <row r="77" spans="1:43" ht="16.5" thickBot="1">
      <c r="A77" s="397"/>
      <c r="B77" s="874"/>
      <c r="C77" s="402"/>
      <c r="D77" s="403" t="s">
        <v>412</v>
      </c>
      <c r="E77" s="404"/>
      <c r="F77" s="403" t="s">
        <v>412</v>
      </c>
      <c r="G77" s="413"/>
      <c r="H77" s="403" t="s">
        <v>412</v>
      </c>
      <c r="I77" s="406">
        <v>7.4999999999999997E-2</v>
      </c>
      <c r="J77" s="407" t="s">
        <v>412</v>
      </c>
      <c r="K77" s="408" t="s">
        <v>425</v>
      </c>
      <c r="L77" s="611">
        <f t="shared" si="41"/>
        <v>8830</v>
      </c>
      <c r="M77" s="407" t="s">
        <v>416</v>
      </c>
      <c r="N77" s="542">
        <f t="shared" si="22"/>
        <v>0</v>
      </c>
      <c r="O77" s="588"/>
      <c r="P77" s="588"/>
      <c r="Q77" s="432" t="s">
        <v>20</v>
      </c>
      <c r="R77" s="432"/>
      <c r="S77" s="433">
        <f t="shared" si="23"/>
        <v>0</v>
      </c>
      <c r="T77" s="433">
        <f t="shared" si="24"/>
        <v>0</v>
      </c>
      <c r="U77" s="433">
        <f t="shared" si="25"/>
        <v>0</v>
      </c>
      <c r="V77" s="433">
        <f t="shared" si="26"/>
        <v>0</v>
      </c>
      <c r="W77" s="433">
        <f t="shared" si="27"/>
        <v>0</v>
      </c>
      <c r="X77" s="433">
        <f t="shared" si="28"/>
        <v>0</v>
      </c>
      <c r="Y77" s="433">
        <f t="shared" si="29"/>
        <v>0</v>
      </c>
      <c r="Z77" s="433">
        <f t="shared" si="30"/>
        <v>0</v>
      </c>
      <c r="AA77" s="433">
        <f t="shared" si="31"/>
        <v>0</v>
      </c>
      <c r="AB77" s="433"/>
      <c r="AC77" s="433">
        <f t="shared" si="32"/>
        <v>0</v>
      </c>
      <c r="AD77" s="433">
        <f t="shared" si="33"/>
        <v>0</v>
      </c>
      <c r="AE77" s="433">
        <f t="shared" si="34"/>
        <v>0</v>
      </c>
      <c r="AF77" s="433">
        <f t="shared" si="35"/>
        <v>0</v>
      </c>
      <c r="AG77" s="433">
        <f t="shared" si="36"/>
        <v>0</v>
      </c>
      <c r="AH77" s="433">
        <f t="shared" si="37"/>
        <v>0</v>
      </c>
      <c r="AI77" s="433">
        <f t="shared" si="38"/>
        <v>0</v>
      </c>
      <c r="AJ77" s="433">
        <f t="shared" si="39"/>
        <v>0</v>
      </c>
      <c r="AK77" s="433">
        <f t="shared" si="40"/>
        <v>0</v>
      </c>
      <c r="AL77" s="95">
        <f t="shared" si="42"/>
        <v>0</v>
      </c>
      <c r="AM77" s="95">
        <f t="shared" si="43"/>
        <v>0</v>
      </c>
      <c r="AN77" s="95"/>
      <c r="AO77" s="95"/>
    </row>
    <row r="78" spans="1:43" ht="16.5" thickBot="1">
      <c r="A78" s="397"/>
      <c r="B78" s="875"/>
      <c r="C78" s="402"/>
      <c r="D78" s="403" t="s">
        <v>412</v>
      </c>
      <c r="E78" s="404"/>
      <c r="F78" s="403" t="s">
        <v>412</v>
      </c>
      <c r="G78" s="413"/>
      <c r="H78" s="403" t="s">
        <v>412</v>
      </c>
      <c r="I78" s="406">
        <v>7.4999999999999997E-2</v>
      </c>
      <c r="J78" s="407" t="s">
        <v>412</v>
      </c>
      <c r="K78" s="408" t="s">
        <v>432</v>
      </c>
      <c r="L78" s="611">
        <f t="shared" si="41"/>
        <v>1744</v>
      </c>
      <c r="M78" s="407" t="s">
        <v>416</v>
      </c>
      <c r="N78" s="542">
        <f t="shared" si="22"/>
        <v>0</v>
      </c>
      <c r="O78" s="588"/>
      <c r="P78" s="588"/>
      <c r="Q78" s="432" t="s">
        <v>22</v>
      </c>
      <c r="R78" s="432"/>
      <c r="S78" s="433">
        <f t="shared" si="23"/>
        <v>0</v>
      </c>
      <c r="T78" s="433">
        <f t="shared" si="24"/>
        <v>0</v>
      </c>
      <c r="U78" s="433">
        <f t="shared" si="25"/>
        <v>0</v>
      </c>
      <c r="V78" s="433">
        <f t="shared" si="26"/>
        <v>0</v>
      </c>
      <c r="W78" s="433">
        <f t="shared" si="27"/>
        <v>0</v>
      </c>
      <c r="X78" s="433">
        <f t="shared" si="28"/>
        <v>0</v>
      </c>
      <c r="Y78" s="433">
        <f t="shared" si="29"/>
        <v>0</v>
      </c>
      <c r="Z78" s="433">
        <f t="shared" si="30"/>
        <v>0</v>
      </c>
      <c r="AA78" s="433">
        <f t="shared" si="31"/>
        <v>0</v>
      </c>
      <c r="AB78" s="433"/>
      <c r="AC78" s="433">
        <f t="shared" si="32"/>
        <v>0</v>
      </c>
      <c r="AD78" s="433">
        <f t="shared" si="33"/>
        <v>0</v>
      </c>
      <c r="AE78" s="433">
        <f t="shared" si="34"/>
        <v>0</v>
      </c>
      <c r="AF78" s="433">
        <f t="shared" si="35"/>
        <v>0</v>
      </c>
      <c r="AG78" s="433">
        <f t="shared" si="36"/>
        <v>0</v>
      </c>
      <c r="AH78" s="433">
        <f t="shared" si="37"/>
        <v>0</v>
      </c>
      <c r="AI78" s="433">
        <f t="shared" si="38"/>
        <v>0</v>
      </c>
      <c r="AJ78" s="433">
        <f t="shared" si="39"/>
        <v>0</v>
      </c>
      <c r="AK78" s="433">
        <f t="shared" si="40"/>
        <v>0</v>
      </c>
      <c r="AL78" s="95">
        <f t="shared" si="42"/>
        <v>0</v>
      </c>
      <c r="AM78" s="95">
        <f t="shared" si="43"/>
        <v>0</v>
      </c>
      <c r="AN78" s="95"/>
      <c r="AO78" s="95"/>
    </row>
    <row r="79" spans="1:43" ht="15.75">
      <c r="A79" s="409"/>
      <c r="B79" s="410" t="s">
        <v>418</v>
      </c>
      <c r="C79" s="865"/>
      <c r="D79" s="866"/>
      <c r="E79" s="866"/>
      <c r="F79" s="866"/>
      <c r="G79" s="866"/>
      <c r="H79" s="866"/>
      <c r="I79" s="866"/>
      <c r="J79" s="866"/>
      <c r="K79" s="866"/>
      <c r="L79" s="866"/>
      <c r="M79" s="867"/>
      <c r="N79" s="543">
        <f>SUM(N70:N78)</f>
        <v>0</v>
      </c>
      <c r="O79" s="589"/>
      <c r="P79" s="589"/>
      <c r="Q79" s="432" t="s">
        <v>24</v>
      </c>
      <c r="R79" s="432"/>
      <c r="S79" s="433">
        <f t="shared" si="23"/>
        <v>0</v>
      </c>
      <c r="T79" s="433">
        <f t="shared" si="24"/>
        <v>0</v>
      </c>
      <c r="U79" s="433">
        <f t="shared" si="25"/>
        <v>0</v>
      </c>
      <c r="V79" s="433">
        <f t="shared" si="26"/>
        <v>0</v>
      </c>
      <c r="W79" s="433">
        <f t="shared" si="27"/>
        <v>0</v>
      </c>
      <c r="X79" s="433">
        <f t="shared" si="28"/>
        <v>0</v>
      </c>
      <c r="Y79" s="433">
        <f t="shared" si="29"/>
        <v>0</v>
      </c>
      <c r="Z79" s="433">
        <f t="shared" si="30"/>
        <v>0</v>
      </c>
      <c r="AA79" s="433">
        <f t="shared" si="31"/>
        <v>0</v>
      </c>
      <c r="AB79" s="433"/>
      <c r="AC79" s="433">
        <f t="shared" si="32"/>
        <v>0</v>
      </c>
      <c r="AD79" s="433">
        <f t="shared" si="33"/>
        <v>0</v>
      </c>
      <c r="AE79" s="433">
        <f t="shared" si="34"/>
        <v>0</v>
      </c>
      <c r="AF79" s="433">
        <f t="shared" si="35"/>
        <v>0</v>
      </c>
      <c r="AG79" s="433">
        <f t="shared" si="36"/>
        <v>0</v>
      </c>
      <c r="AH79" s="433">
        <f t="shared" si="37"/>
        <v>0</v>
      </c>
      <c r="AI79" s="433">
        <f t="shared" si="38"/>
        <v>0</v>
      </c>
      <c r="AJ79" s="433">
        <f t="shared" si="39"/>
        <v>0</v>
      </c>
      <c r="AK79" s="433">
        <f t="shared" si="40"/>
        <v>0</v>
      </c>
      <c r="AL79" s="95">
        <f t="shared" si="42"/>
        <v>0</v>
      </c>
      <c r="AM79" s="95">
        <f t="shared" si="43"/>
        <v>0</v>
      </c>
      <c r="AN79" s="95"/>
      <c r="AO79" s="95"/>
    </row>
    <row r="80" spans="1:43">
      <c r="A80" s="411"/>
      <c r="B80" s="412"/>
      <c r="C80" s="412"/>
      <c r="D80" s="412"/>
      <c r="E80" s="412"/>
      <c r="F80" s="412"/>
      <c r="G80" s="412"/>
      <c r="H80" s="412"/>
      <c r="I80" s="412"/>
      <c r="J80" s="412"/>
      <c r="K80" s="412"/>
      <c r="L80" s="412"/>
      <c r="M80" s="412"/>
      <c r="N80" s="412"/>
      <c r="O80" s="590"/>
      <c r="P80" s="590"/>
      <c r="Q80" s="432" t="s">
        <v>27</v>
      </c>
      <c r="R80" s="432"/>
      <c r="S80" s="433">
        <f t="shared" si="23"/>
        <v>0</v>
      </c>
      <c r="T80" s="433">
        <f t="shared" si="24"/>
        <v>0</v>
      </c>
      <c r="U80" s="433">
        <f t="shared" si="25"/>
        <v>0</v>
      </c>
      <c r="V80" s="433">
        <f t="shared" si="26"/>
        <v>0</v>
      </c>
      <c r="W80" s="433">
        <f t="shared" si="27"/>
        <v>0</v>
      </c>
      <c r="X80" s="433">
        <f t="shared" si="28"/>
        <v>0</v>
      </c>
      <c r="Y80" s="433">
        <f t="shared" si="29"/>
        <v>0</v>
      </c>
      <c r="Z80" s="433">
        <f t="shared" si="30"/>
        <v>0</v>
      </c>
      <c r="AA80" s="433">
        <f t="shared" si="31"/>
        <v>0</v>
      </c>
      <c r="AB80" s="433"/>
      <c r="AC80" s="433">
        <f t="shared" si="32"/>
        <v>0</v>
      </c>
      <c r="AD80" s="433">
        <f t="shared" si="33"/>
        <v>0</v>
      </c>
      <c r="AE80" s="433">
        <f t="shared" si="34"/>
        <v>0</v>
      </c>
      <c r="AF80" s="433">
        <f t="shared" si="35"/>
        <v>0</v>
      </c>
      <c r="AG80" s="433">
        <f t="shared" si="36"/>
        <v>0</v>
      </c>
      <c r="AH80" s="433">
        <f t="shared" si="37"/>
        <v>0</v>
      </c>
      <c r="AI80" s="433">
        <f t="shared" si="38"/>
        <v>0</v>
      </c>
      <c r="AJ80" s="433">
        <f t="shared" si="39"/>
        <v>0</v>
      </c>
      <c r="AK80" s="433">
        <f t="shared" si="40"/>
        <v>0</v>
      </c>
      <c r="AL80" s="95">
        <f t="shared" si="42"/>
        <v>0</v>
      </c>
      <c r="AM80" s="95">
        <f t="shared" si="43"/>
        <v>0</v>
      </c>
      <c r="AN80" s="95"/>
      <c r="AO80" s="95"/>
    </row>
    <row r="81" spans="1:41">
      <c r="A81" s="411"/>
      <c r="B81" s="411"/>
      <c r="C81" s="411"/>
      <c r="D81" s="411"/>
      <c r="E81" s="411"/>
      <c r="F81" s="411"/>
      <c r="G81" s="411"/>
      <c r="H81" s="411"/>
      <c r="I81" s="411"/>
      <c r="J81" s="411"/>
      <c r="K81" s="411"/>
      <c r="L81" s="411"/>
      <c r="M81" s="411"/>
      <c r="N81" s="411"/>
      <c r="O81" s="411"/>
      <c r="P81" s="411"/>
      <c r="Q81" s="432" t="s">
        <v>29</v>
      </c>
      <c r="R81" s="432"/>
      <c r="S81" s="433">
        <f t="shared" si="23"/>
        <v>0</v>
      </c>
      <c r="T81" s="433">
        <f t="shared" si="24"/>
        <v>0</v>
      </c>
      <c r="U81" s="433">
        <f t="shared" si="25"/>
        <v>0</v>
      </c>
      <c r="V81" s="433">
        <f t="shared" si="26"/>
        <v>0</v>
      </c>
      <c r="W81" s="433">
        <f t="shared" si="27"/>
        <v>0</v>
      </c>
      <c r="X81" s="433">
        <f t="shared" si="28"/>
        <v>0</v>
      </c>
      <c r="Y81" s="433">
        <f t="shared" si="29"/>
        <v>0</v>
      </c>
      <c r="Z81" s="433">
        <f t="shared" si="30"/>
        <v>0</v>
      </c>
      <c r="AA81" s="433">
        <f t="shared" si="31"/>
        <v>0</v>
      </c>
      <c r="AB81" s="433"/>
      <c r="AC81" s="433">
        <f t="shared" si="32"/>
        <v>0</v>
      </c>
      <c r="AD81" s="433">
        <f t="shared" si="33"/>
        <v>0</v>
      </c>
      <c r="AE81" s="433">
        <f t="shared" si="34"/>
        <v>0</v>
      </c>
      <c r="AF81" s="433">
        <f t="shared" si="35"/>
        <v>0</v>
      </c>
      <c r="AG81" s="433">
        <f t="shared" si="36"/>
        <v>0</v>
      </c>
      <c r="AH81" s="433">
        <f t="shared" si="37"/>
        <v>0</v>
      </c>
      <c r="AI81" s="433">
        <f t="shared" si="38"/>
        <v>0</v>
      </c>
      <c r="AJ81" s="433">
        <f t="shared" si="39"/>
        <v>0</v>
      </c>
      <c r="AK81" s="433">
        <f t="shared" si="40"/>
        <v>0</v>
      </c>
      <c r="AL81" s="95">
        <f t="shared" si="42"/>
        <v>0</v>
      </c>
      <c r="AM81" s="95">
        <f t="shared" si="43"/>
        <v>0</v>
      </c>
      <c r="AN81" s="95"/>
      <c r="AO81" s="95"/>
    </row>
    <row r="82" spans="1:41" hidden="1">
      <c r="A82" s="411"/>
      <c r="B82" s="411"/>
      <c r="C82" s="411"/>
      <c r="D82" s="411"/>
      <c r="E82" s="411"/>
      <c r="F82" s="411"/>
      <c r="G82" s="411"/>
      <c r="H82" s="411"/>
      <c r="I82" s="411"/>
      <c r="J82" s="411"/>
      <c r="K82" s="411"/>
      <c r="L82" s="411"/>
      <c r="M82" s="411"/>
      <c r="N82" s="411"/>
      <c r="O82" s="411"/>
      <c r="P82" s="411"/>
      <c r="Q82" s="432" t="s">
        <v>419</v>
      </c>
      <c r="R82" s="432"/>
      <c r="S82" s="433">
        <f t="shared" si="23"/>
        <v>0</v>
      </c>
      <c r="T82" s="433">
        <f t="shared" si="24"/>
        <v>0</v>
      </c>
      <c r="U82" s="433">
        <f t="shared" si="25"/>
        <v>0</v>
      </c>
      <c r="V82" s="433">
        <f t="shared" si="26"/>
        <v>0</v>
      </c>
      <c r="W82" s="433">
        <f t="shared" si="27"/>
        <v>0</v>
      </c>
      <c r="X82" s="433">
        <f t="shared" si="28"/>
        <v>0</v>
      </c>
      <c r="Y82" s="433">
        <f t="shared" si="29"/>
        <v>0</v>
      </c>
      <c r="Z82" s="433">
        <f t="shared" si="30"/>
        <v>0</v>
      </c>
      <c r="AA82" s="433">
        <f t="shared" si="31"/>
        <v>0</v>
      </c>
      <c r="AB82" s="433"/>
      <c r="AC82" s="433">
        <f t="shared" si="32"/>
        <v>0</v>
      </c>
      <c r="AD82" s="433">
        <f t="shared" si="33"/>
        <v>0</v>
      </c>
      <c r="AE82" s="433">
        <f t="shared" si="34"/>
        <v>0</v>
      </c>
      <c r="AF82" s="433">
        <f t="shared" si="35"/>
        <v>0</v>
      </c>
      <c r="AG82" s="433">
        <f t="shared" si="36"/>
        <v>0</v>
      </c>
      <c r="AH82" s="433">
        <f t="shared" si="37"/>
        <v>0</v>
      </c>
      <c r="AI82" s="433">
        <f t="shared" si="38"/>
        <v>0</v>
      </c>
      <c r="AJ82" s="433">
        <f t="shared" si="39"/>
        <v>0</v>
      </c>
      <c r="AK82" s="433">
        <f t="shared" si="40"/>
        <v>0</v>
      </c>
      <c r="AL82" s="95">
        <f t="shared" si="42"/>
        <v>0</v>
      </c>
      <c r="AM82" s="95">
        <f t="shared" si="43"/>
        <v>0</v>
      </c>
      <c r="AN82" s="95"/>
      <c r="AO82" s="95"/>
    </row>
    <row r="83" spans="1:41" hidden="1">
      <c r="A83" s="411"/>
      <c r="B83" s="411"/>
      <c r="C83" s="411"/>
      <c r="D83" s="411"/>
      <c r="E83" s="432"/>
      <c r="F83" s="432" t="s">
        <v>422</v>
      </c>
      <c r="G83" s="432" t="s">
        <v>423</v>
      </c>
      <c r="H83" s="432" t="s">
        <v>424</v>
      </c>
      <c r="J83" s="411"/>
      <c r="K83" s="411"/>
      <c r="L83" s="411"/>
      <c r="M83" s="411"/>
      <c r="N83" s="411"/>
      <c r="O83" s="411"/>
      <c r="P83" s="411"/>
      <c r="Q83" s="432" t="s">
        <v>420</v>
      </c>
      <c r="R83" s="432"/>
      <c r="S83" s="433">
        <f t="shared" si="23"/>
        <v>0</v>
      </c>
      <c r="T83" s="433">
        <f t="shared" si="24"/>
        <v>0</v>
      </c>
      <c r="U83" s="433">
        <f t="shared" si="25"/>
        <v>0</v>
      </c>
      <c r="V83" s="433">
        <f t="shared" si="26"/>
        <v>0</v>
      </c>
      <c r="W83" s="433">
        <f t="shared" si="27"/>
        <v>0</v>
      </c>
      <c r="X83" s="433">
        <f t="shared" si="28"/>
        <v>0</v>
      </c>
      <c r="Y83" s="433">
        <f t="shared" si="29"/>
        <v>0</v>
      </c>
      <c r="Z83" s="433">
        <f t="shared" si="30"/>
        <v>0</v>
      </c>
      <c r="AA83" s="433">
        <f t="shared" si="31"/>
        <v>0</v>
      </c>
      <c r="AB83" s="433"/>
      <c r="AC83" s="433">
        <f t="shared" si="32"/>
        <v>0</v>
      </c>
      <c r="AD83" s="433">
        <f t="shared" si="33"/>
        <v>0</v>
      </c>
      <c r="AE83" s="433">
        <f t="shared" si="34"/>
        <v>0</v>
      </c>
      <c r="AF83" s="433">
        <f t="shared" si="35"/>
        <v>0</v>
      </c>
      <c r="AG83" s="433">
        <f t="shared" si="36"/>
        <v>0</v>
      </c>
      <c r="AH83" s="433">
        <f t="shared" si="37"/>
        <v>0</v>
      </c>
      <c r="AI83" s="433">
        <f t="shared" si="38"/>
        <v>0</v>
      </c>
      <c r="AJ83" s="433">
        <f t="shared" si="39"/>
        <v>0</v>
      </c>
      <c r="AK83" s="433">
        <f t="shared" si="40"/>
        <v>0</v>
      </c>
      <c r="AL83" s="95">
        <f t="shared" si="42"/>
        <v>0</v>
      </c>
      <c r="AM83" s="95">
        <f t="shared" si="43"/>
        <v>0</v>
      </c>
      <c r="AN83" s="95"/>
      <c r="AO83" s="95"/>
    </row>
    <row r="84" spans="1:41" hidden="1">
      <c r="A84" s="411"/>
      <c r="B84" s="411"/>
      <c r="C84" s="411"/>
      <c r="D84" s="411"/>
      <c r="E84" s="432" t="s">
        <v>426</v>
      </c>
      <c r="F84" s="432">
        <f>+SUM(S70:AA82)</f>
        <v>0</v>
      </c>
      <c r="G84" s="432">
        <f>SUM(S83:AA89)</f>
        <v>0</v>
      </c>
      <c r="H84" s="432">
        <f>+SUM(S90:AA95)</f>
        <v>0</v>
      </c>
      <c r="J84" s="411"/>
      <c r="K84" s="411"/>
      <c r="L84" s="411"/>
      <c r="M84" s="411"/>
      <c r="N84" s="411"/>
      <c r="O84" s="411"/>
      <c r="P84" s="411"/>
      <c r="Q84" s="432" t="s">
        <v>421</v>
      </c>
      <c r="R84" s="432"/>
      <c r="S84" s="433">
        <f t="shared" si="23"/>
        <v>0</v>
      </c>
      <c r="T84" s="433">
        <f t="shared" si="24"/>
        <v>0</v>
      </c>
      <c r="U84" s="433">
        <f t="shared" si="25"/>
        <v>0</v>
      </c>
      <c r="V84" s="433">
        <f t="shared" si="26"/>
        <v>0</v>
      </c>
      <c r="W84" s="433">
        <f t="shared" si="27"/>
        <v>0</v>
      </c>
      <c r="X84" s="433">
        <f t="shared" si="28"/>
        <v>0</v>
      </c>
      <c r="Y84" s="433">
        <f t="shared" si="29"/>
        <v>0</v>
      </c>
      <c r="Z84" s="433">
        <f t="shared" si="30"/>
        <v>0</v>
      </c>
      <c r="AA84" s="433">
        <f t="shared" si="31"/>
        <v>0</v>
      </c>
      <c r="AB84" s="433"/>
      <c r="AC84" s="433">
        <f t="shared" si="32"/>
        <v>0</v>
      </c>
      <c r="AD84" s="433">
        <f t="shared" si="33"/>
        <v>0</v>
      </c>
      <c r="AE84" s="433">
        <f t="shared" si="34"/>
        <v>0</v>
      </c>
      <c r="AF84" s="433">
        <f t="shared" si="35"/>
        <v>0</v>
      </c>
      <c r="AG84" s="433">
        <f t="shared" si="36"/>
        <v>0</v>
      </c>
      <c r="AH84" s="433">
        <f t="shared" si="37"/>
        <v>0</v>
      </c>
      <c r="AI84" s="433">
        <f t="shared" si="38"/>
        <v>0</v>
      </c>
      <c r="AJ84" s="433">
        <f t="shared" si="39"/>
        <v>0</v>
      </c>
      <c r="AK84" s="433">
        <f t="shared" si="40"/>
        <v>0</v>
      </c>
      <c r="AL84" s="95">
        <f t="shared" si="42"/>
        <v>0</v>
      </c>
      <c r="AM84" s="95">
        <f t="shared" si="43"/>
        <v>0</v>
      </c>
      <c r="AN84" s="95"/>
      <c r="AO84" s="95"/>
    </row>
    <row r="85" spans="1:41" hidden="1">
      <c r="A85" s="411"/>
      <c r="B85" s="411"/>
      <c r="C85" s="411"/>
      <c r="D85" s="411"/>
      <c r="E85" s="432"/>
      <c r="F85" s="432"/>
      <c r="G85" s="432"/>
      <c r="H85" s="432"/>
      <c r="J85" s="411"/>
      <c r="K85" s="411"/>
      <c r="L85" s="411"/>
      <c r="M85" s="411"/>
      <c r="N85" s="411"/>
      <c r="O85" s="411"/>
      <c r="P85" s="411"/>
      <c r="Q85" s="432" t="s">
        <v>425</v>
      </c>
      <c r="R85" s="432"/>
      <c r="S85" s="433">
        <f t="shared" si="23"/>
        <v>0</v>
      </c>
      <c r="T85" s="433">
        <f t="shared" si="24"/>
        <v>0</v>
      </c>
      <c r="U85" s="433">
        <f t="shared" si="25"/>
        <v>0</v>
      </c>
      <c r="V85" s="433">
        <f t="shared" si="26"/>
        <v>0</v>
      </c>
      <c r="W85" s="433">
        <f t="shared" si="27"/>
        <v>0</v>
      </c>
      <c r="X85" s="433">
        <f t="shared" si="28"/>
        <v>0</v>
      </c>
      <c r="Y85" s="433">
        <f t="shared" si="29"/>
        <v>0</v>
      </c>
      <c r="Z85" s="433">
        <f t="shared" si="30"/>
        <v>0</v>
      </c>
      <c r="AA85" s="433">
        <f t="shared" si="31"/>
        <v>0</v>
      </c>
      <c r="AB85" s="433"/>
      <c r="AC85" s="433">
        <f t="shared" si="32"/>
        <v>0</v>
      </c>
      <c r="AD85" s="433">
        <f t="shared" si="33"/>
        <v>0</v>
      </c>
      <c r="AE85" s="433">
        <f t="shared" si="34"/>
        <v>0</v>
      </c>
      <c r="AF85" s="433">
        <f t="shared" si="35"/>
        <v>0</v>
      </c>
      <c r="AG85" s="433">
        <f t="shared" si="36"/>
        <v>0</v>
      </c>
      <c r="AH85" s="433">
        <f t="shared" si="37"/>
        <v>0</v>
      </c>
      <c r="AI85" s="433">
        <f t="shared" si="38"/>
        <v>0</v>
      </c>
      <c r="AJ85" s="433">
        <f t="shared" si="39"/>
        <v>0</v>
      </c>
      <c r="AK85" s="433">
        <f t="shared" si="40"/>
        <v>0</v>
      </c>
      <c r="AL85" s="95">
        <f t="shared" si="42"/>
        <v>0</v>
      </c>
      <c r="AM85" s="95">
        <f t="shared" si="43"/>
        <v>0</v>
      </c>
      <c r="AN85" s="95"/>
      <c r="AO85" s="95"/>
    </row>
    <row r="86" spans="1:41" hidden="1">
      <c r="A86" s="411"/>
      <c r="B86" s="411"/>
      <c r="C86" s="411"/>
      <c r="D86" s="411"/>
      <c r="E86" s="432" t="s">
        <v>408</v>
      </c>
      <c r="F86" s="432">
        <f>+SUM(AC70:AK82)</f>
        <v>0</v>
      </c>
      <c r="G86" s="432">
        <f>+SUM(AC83:AK89)</f>
        <v>0</v>
      </c>
      <c r="H86" s="432">
        <f>+SUM(AC90:AK95)</f>
        <v>0</v>
      </c>
      <c r="J86" s="411"/>
      <c r="K86" s="411"/>
      <c r="L86" s="411"/>
      <c r="M86" s="411"/>
      <c r="N86" s="411"/>
      <c r="O86" s="411"/>
      <c r="P86" s="411"/>
      <c r="Q86" s="432" t="s">
        <v>427</v>
      </c>
      <c r="R86" s="432"/>
      <c r="S86" s="433">
        <f t="shared" si="23"/>
        <v>0</v>
      </c>
      <c r="T86" s="433">
        <f t="shared" si="24"/>
        <v>0</v>
      </c>
      <c r="U86" s="433">
        <f t="shared" si="25"/>
        <v>0</v>
      </c>
      <c r="V86" s="433">
        <f t="shared" si="26"/>
        <v>0</v>
      </c>
      <c r="W86" s="433">
        <f t="shared" si="27"/>
        <v>0</v>
      </c>
      <c r="X86" s="433">
        <f t="shared" si="28"/>
        <v>0</v>
      </c>
      <c r="Y86" s="433">
        <f t="shared" si="29"/>
        <v>0</v>
      </c>
      <c r="Z86" s="433">
        <f t="shared" si="30"/>
        <v>0</v>
      </c>
      <c r="AA86" s="433">
        <f t="shared" si="31"/>
        <v>0</v>
      </c>
      <c r="AB86" s="433"/>
      <c r="AC86" s="433">
        <f t="shared" si="32"/>
        <v>0</v>
      </c>
      <c r="AD86" s="433">
        <f t="shared" si="33"/>
        <v>0</v>
      </c>
      <c r="AE86" s="433">
        <f t="shared" si="34"/>
        <v>0</v>
      </c>
      <c r="AF86" s="433">
        <f t="shared" si="35"/>
        <v>0</v>
      </c>
      <c r="AG86" s="433">
        <f t="shared" si="36"/>
        <v>0</v>
      </c>
      <c r="AH86" s="433">
        <f t="shared" si="37"/>
        <v>0</v>
      </c>
      <c r="AI86" s="433">
        <f t="shared" si="38"/>
        <v>0</v>
      </c>
      <c r="AJ86" s="433">
        <f t="shared" si="39"/>
        <v>0</v>
      </c>
      <c r="AK86" s="433">
        <f t="shared" si="40"/>
        <v>0</v>
      </c>
      <c r="AL86" s="95">
        <f t="shared" si="42"/>
        <v>0</v>
      </c>
      <c r="AM86" s="95">
        <f t="shared" si="43"/>
        <v>0</v>
      </c>
      <c r="AN86" s="95"/>
      <c r="AO86" s="95"/>
    </row>
    <row r="87" spans="1:41" hidden="1">
      <c r="A87" s="411"/>
      <c r="B87" s="411"/>
      <c r="C87" s="411"/>
      <c r="D87" s="411"/>
      <c r="E87" s="411"/>
      <c r="F87" s="411"/>
      <c r="G87" s="411"/>
      <c r="H87" s="411"/>
      <c r="I87" s="411"/>
      <c r="J87" s="411"/>
      <c r="K87" s="411"/>
      <c r="L87" s="411"/>
      <c r="M87" s="411"/>
      <c r="N87" s="411"/>
      <c r="O87" s="411"/>
      <c r="P87" s="411"/>
      <c r="Q87" s="432" t="s">
        <v>428</v>
      </c>
      <c r="R87" s="432"/>
      <c r="S87" s="433">
        <f t="shared" si="23"/>
        <v>0</v>
      </c>
      <c r="T87" s="433">
        <f t="shared" si="24"/>
        <v>0</v>
      </c>
      <c r="U87" s="433">
        <f t="shared" si="25"/>
        <v>0</v>
      </c>
      <c r="V87" s="433">
        <f t="shared" si="26"/>
        <v>0</v>
      </c>
      <c r="W87" s="433">
        <f t="shared" si="27"/>
        <v>0</v>
      </c>
      <c r="X87" s="433">
        <f t="shared" si="28"/>
        <v>0</v>
      </c>
      <c r="Y87" s="433">
        <f t="shared" si="29"/>
        <v>0</v>
      </c>
      <c r="Z87" s="433">
        <f t="shared" si="30"/>
        <v>0</v>
      </c>
      <c r="AA87" s="433">
        <f t="shared" si="31"/>
        <v>0</v>
      </c>
      <c r="AB87" s="433"/>
      <c r="AC87" s="433">
        <f t="shared" si="32"/>
        <v>0</v>
      </c>
      <c r="AD87" s="433">
        <f t="shared" si="33"/>
        <v>0</v>
      </c>
      <c r="AE87" s="433">
        <f t="shared" si="34"/>
        <v>0</v>
      </c>
      <c r="AF87" s="433">
        <f t="shared" si="35"/>
        <v>0</v>
      </c>
      <c r="AG87" s="433">
        <f t="shared" si="36"/>
        <v>0</v>
      </c>
      <c r="AH87" s="433">
        <f t="shared" si="37"/>
        <v>0</v>
      </c>
      <c r="AI87" s="433">
        <f t="shared" si="38"/>
        <v>0</v>
      </c>
      <c r="AJ87" s="433">
        <f t="shared" si="39"/>
        <v>0</v>
      </c>
      <c r="AK87" s="433">
        <f t="shared" si="40"/>
        <v>0</v>
      </c>
      <c r="AL87" s="95">
        <f t="shared" si="42"/>
        <v>0</v>
      </c>
      <c r="AM87" s="95">
        <f t="shared" si="43"/>
        <v>0</v>
      </c>
      <c r="AN87" s="95"/>
      <c r="AO87" s="95"/>
    </row>
    <row r="88" spans="1:41" hidden="1">
      <c r="A88" s="411"/>
      <c r="B88" s="411"/>
      <c r="C88" s="411"/>
      <c r="D88" s="411"/>
      <c r="E88" s="411"/>
      <c r="F88" s="411"/>
      <c r="G88" s="411"/>
      <c r="H88" s="411"/>
      <c r="I88" s="411"/>
      <c r="J88" s="411"/>
      <c r="K88" s="411"/>
      <c r="L88" s="411"/>
      <c r="M88" s="411"/>
      <c r="N88" s="411"/>
      <c r="O88" s="411"/>
      <c r="P88" s="411"/>
      <c r="Q88" s="432" t="s">
        <v>429</v>
      </c>
      <c r="R88" s="432"/>
      <c r="S88" s="433">
        <f t="shared" si="23"/>
        <v>0</v>
      </c>
      <c r="T88" s="433">
        <f t="shared" si="24"/>
        <v>0</v>
      </c>
      <c r="U88" s="433">
        <f t="shared" si="25"/>
        <v>0</v>
      </c>
      <c r="V88" s="433">
        <f t="shared" si="26"/>
        <v>0</v>
      </c>
      <c r="W88" s="433">
        <f t="shared" si="27"/>
        <v>0</v>
      </c>
      <c r="X88" s="433">
        <f t="shared" si="28"/>
        <v>0</v>
      </c>
      <c r="Y88" s="433">
        <f t="shared" si="29"/>
        <v>0</v>
      </c>
      <c r="Z88" s="433">
        <f t="shared" si="30"/>
        <v>0</v>
      </c>
      <c r="AA88" s="433">
        <f t="shared" si="31"/>
        <v>0</v>
      </c>
      <c r="AB88" s="433"/>
      <c r="AC88" s="433">
        <f t="shared" si="32"/>
        <v>0</v>
      </c>
      <c r="AD88" s="433">
        <f t="shared" si="33"/>
        <v>0</v>
      </c>
      <c r="AE88" s="433">
        <f t="shared" si="34"/>
        <v>0</v>
      </c>
      <c r="AF88" s="433">
        <f t="shared" si="35"/>
        <v>0</v>
      </c>
      <c r="AG88" s="433">
        <f t="shared" si="36"/>
        <v>0</v>
      </c>
      <c r="AH88" s="433">
        <f t="shared" si="37"/>
        <v>0</v>
      </c>
      <c r="AI88" s="433">
        <f t="shared" si="38"/>
        <v>0</v>
      </c>
      <c r="AJ88" s="433">
        <f t="shared" si="39"/>
        <v>0</v>
      </c>
      <c r="AK88" s="433">
        <f t="shared" si="40"/>
        <v>0</v>
      </c>
      <c r="AL88" s="95">
        <f t="shared" si="42"/>
        <v>0</v>
      </c>
      <c r="AM88" s="95">
        <f t="shared" si="43"/>
        <v>0</v>
      </c>
      <c r="AN88" s="95"/>
      <c r="AO88" s="95"/>
    </row>
    <row r="89" spans="1:41" hidden="1">
      <c r="A89" s="411"/>
      <c r="B89" s="411"/>
      <c r="C89" s="411"/>
      <c r="D89" s="411"/>
      <c r="E89" s="411"/>
      <c r="F89" s="411"/>
      <c r="G89" s="411"/>
      <c r="H89" s="411"/>
      <c r="I89" s="411"/>
      <c r="J89" s="411"/>
      <c r="K89" s="411"/>
      <c r="L89" s="411"/>
      <c r="M89" s="411"/>
      <c r="N89" s="411"/>
      <c r="O89" s="411"/>
      <c r="P89" s="411"/>
      <c r="Q89" s="432" t="s">
        <v>430</v>
      </c>
      <c r="R89" s="432"/>
      <c r="S89" s="433">
        <f t="shared" si="23"/>
        <v>0</v>
      </c>
      <c r="T89" s="433">
        <f t="shared" si="24"/>
        <v>0</v>
      </c>
      <c r="U89" s="433">
        <f t="shared" si="25"/>
        <v>0</v>
      </c>
      <c r="V89" s="433">
        <f t="shared" si="26"/>
        <v>0</v>
      </c>
      <c r="W89" s="433">
        <f t="shared" si="27"/>
        <v>0</v>
      </c>
      <c r="X89" s="433">
        <f t="shared" si="28"/>
        <v>0</v>
      </c>
      <c r="Y89" s="433">
        <f t="shared" si="29"/>
        <v>0</v>
      </c>
      <c r="Z89" s="433">
        <f t="shared" si="30"/>
        <v>0</v>
      </c>
      <c r="AA89" s="433">
        <f t="shared" si="31"/>
        <v>0</v>
      </c>
      <c r="AB89" s="433"/>
      <c r="AC89" s="433">
        <f t="shared" si="32"/>
        <v>0</v>
      </c>
      <c r="AD89" s="433">
        <f t="shared" si="33"/>
        <v>0</v>
      </c>
      <c r="AE89" s="433">
        <f t="shared" si="34"/>
        <v>0</v>
      </c>
      <c r="AF89" s="433">
        <f t="shared" si="35"/>
        <v>0</v>
      </c>
      <c r="AG89" s="433">
        <f t="shared" si="36"/>
        <v>0</v>
      </c>
      <c r="AH89" s="433">
        <f t="shared" si="37"/>
        <v>0</v>
      </c>
      <c r="AI89" s="433">
        <f t="shared" si="38"/>
        <v>0</v>
      </c>
      <c r="AJ89" s="433">
        <f t="shared" si="39"/>
        <v>0</v>
      </c>
      <c r="AK89" s="433">
        <f t="shared" si="40"/>
        <v>0</v>
      </c>
      <c r="AL89" s="95">
        <f t="shared" si="42"/>
        <v>0</v>
      </c>
      <c r="AM89" s="95">
        <f t="shared" si="43"/>
        <v>0</v>
      </c>
      <c r="AN89" s="95"/>
      <c r="AO89" s="95"/>
    </row>
    <row r="90" spans="1:41" hidden="1">
      <c r="A90" s="411"/>
      <c r="B90" s="411"/>
      <c r="C90" s="411"/>
      <c r="D90" s="411"/>
      <c r="E90" s="411"/>
      <c r="F90" s="411"/>
      <c r="G90" s="411"/>
      <c r="H90" s="411"/>
      <c r="I90" s="411"/>
      <c r="J90" s="411"/>
      <c r="K90" s="411"/>
      <c r="L90" s="411"/>
      <c r="M90" s="411"/>
      <c r="N90" s="411"/>
      <c r="O90" s="411"/>
      <c r="P90" s="411"/>
      <c r="Q90" s="432" t="s">
        <v>431</v>
      </c>
      <c r="R90" s="432"/>
      <c r="S90" s="433">
        <f t="shared" si="23"/>
        <v>0</v>
      </c>
      <c r="T90" s="433">
        <f t="shared" si="24"/>
        <v>0</v>
      </c>
      <c r="U90" s="433">
        <f t="shared" si="25"/>
        <v>0</v>
      </c>
      <c r="V90" s="433">
        <f t="shared" si="26"/>
        <v>0</v>
      </c>
      <c r="W90" s="433">
        <f t="shared" si="27"/>
        <v>0</v>
      </c>
      <c r="X90" s="433">
        <f t="shared" si="28"/>
        <v>0</v>
      </c>
      <c r="Y90" s="433">
        <f t="shared" si="29"/>
        <v>0</v>
      </c>
      <c r="Z90" s="433">
        <f t="shared" si="30"/>
        <v>0</v>
      </c>
      <c r="AA90" s="433">
        <f t="shared" si="31"/>
        <v>0</v>
      </c>
      <c r="AB90" s="433"/>
      <c r="AC90" s="433">
        <f t="shared" si="32"/>
        <v>0</v>
      </c>
      <c r="AD90" s="433">
        <f t="shared" si="33"/>
        <v>0</v>
      </c>
      <c r="AE90" s="433">
        <f t="shared" si="34"/>
        <v>0</v>
      </c>
      <c r="AF90" s="433">
        <f t="shared" si="35"/>
        <v>0</v>
      </c>
      <c r="AG90" s="433">
        <f t="shared" si="36"/>
        <v>0</v>
      </c>
      <c r="AH90" s="433">
        <f t="shared" si="37"/>
        <v>0</v>
      </c>
      <c r="AI90" s="433">
        <f t="shared" si="38"/>
        <v>0</v>
      </c>
      <c r="AJ90" s="433">
        <f t="shared" si="39"/>
        <v>0</v>
      </c>
      <c r="AK90" s="433">
        <f t="shared" si="40"/>
        <v>0</v>
      </c>
      <c r="AL90" s="95">
        <f t="shared" si="42"/>
        <v>0</v>
      </c>
      <c r="AM90" s="95">
        <f t="shared" si="43"/>
        <v>0</v>
      </c>
      <c r="AN90" s="95"/>
      <c r="AO90" s="95"/>
    </row>
    <row r="91" spans="1:41" hidden="1">
      <c r="A91" s="411"/>
      <c r="B91" s="411"/>
      <c r="C91" s="411"/>
      <c r="D91" s="411"/>
      <c r="E91" s="411"/>
      <c r="F91" s="411"/>
      <c r="G91" s="411"/>
      <c r="H91" s="411"/>
      <c r="I91" s="411"/>
      <c r="J91" s="411"/>
      <c r="K91" s="411"/>
      <c r="L91" s="411"/>
      <c r="M91" s="411"/>
      <c r="N91" s="411"/>
      <c r="O91" s="411"/>
      <c r="P91" s="411"/>
      <c r="Q91" s="432" t="s">
        <v>432</v>
      </c>
      <c r="R91" s="432"/>
      <c r="S91" s="433">
        <f t="shared" si="23"/>
        <v>0</v>
      </c>
      <c r="T91" s="433">
        <f t="shared" si="24"/>
        <v>0</v>
      </c>
      <c r="U91" s="433">
        <f t="shared" si="25"/>
        <v>0</v>
      </c>
      <c r="V91" s="433">
        <f t="shared" si="26"/>
        <v>0</v>
      </c>
      <c r="W91" s="433">
        <f t="shared" si="27"/>
        <v>0</v>
      </c>
      <c r="X91" s="433">
        <f t="shared" si="28"/>
        <v>0</v>
      </c>
      <c r="Y91" s="433">
        <f t="shared" si="29"/>
        <v>0</v>
      </c>
      <c r="Z91" s="433">
        <f t="shared" si="30"/>
        <v>0</v>
      </c>
      <c r="AA91" s="433">
        <f t="shared" si="31"/>
        <v>0</v>
      </c>
      <c r="AB91" s="433"/>
      <c r="AC91" s="433">
        <f t="shared" si="32"/>
        <v>0</v>
      </c>
      <c r="AD91" s="433">
        <f t="shared" si="33"/>
        <v>0</v>
      </c>
      <c r="AE91" s="433">
        <f t="shared" si="34"/>
        <v>0</v>
      </c>
      <c r="AF91" s="433">
        <f t="shared" si="35"/>
        <v>0</v>
      </c>
      <c r="AG91" s="433">
        <f t="shared" si="36"/>
        <v>0</v>
      </c>
      <c r="AH91" s="433">
        <f t="shared" si="37"/>
        <v>0</v>
      </c>
      <c r="AI91" s="433">
        <f t="shared" si="38"/>
        <v>0</v>
      </c>
      <c r="AJ91" s="433">
        <f t="shared" si="39"/>
        <v>0</v>
      </c>
      <c r="AK91" s="433">
        <f t="shared" si="40"/>
        <v>0</v>
      </c>
      <c r="AL91" s="95">
        <f t="shared" si="42"/>
        <v>0</v>
      </c>
      <c r="AM91" s="95">
        <f t="shared" si="43"/>
        <v>0</v>
      </c>
      <c r="AN91" s="95"/>
      <c r="AO91" s="95"/>
    </row>
    <row r="92" spans="1:41" hidden="1">
      <c r="A92" s="411"/>
      <c r="B92" s="411"/>
      <c r="C92" s="411"/>
      <c r="D92" s="411"/>
      <c r="E92" s="411"/>
      <c r="F92" s="411"/>
      <c r="G92" s="411"/>
      <c r="H92" s="411"/>
      <c r="I92" s="411"/>
      <c r="J92" s="411"/>
      <c r="K92" s="411"/>
      <c r="L92" s="411"/>
      <c r="M92" s="411"/>
      <c r="N92" s="411"/>
      <c r="O92" s="411"/>
      <c r="P92" s="411"/>
      <c r="Q92" s="432" t="s">
        <v>433</v>
      </c>
      <c r="R92" s="432"/>
      <c r="S92" s="433">
        <f t="shared" si="23"/>
        <v>0</v>
      </c>
      <c r="T92" s="433">
        <f t="shared" si="24"/>
        <v>0</v>
      </c>
      <c r="U92" s="433">
        <f t="shared" si="25"/>
        <v>0</v>
      </c>
      <c r="V92" s="433">
        <f t="shared" si="26"/>
        <v>0</v>
      </c>
      <c r="W92" s="433">
        <f t="shared" si="27"/>
        <v>0</v>
      </c>
      <c r="X92" s="433">
        <f t="shared" si="28"/>
        <v>0</v>
      </c>
      <c r="Y92" s="433">
        <f t="shared" si="29"/>
        <v>0</v>
      </c>
      <c r="Z92" s="433">
        <f t="shared" si="30"/>
        <v>0</v>
      </c>
      <c r="AA92" s="433">
        <f t="shared" si="31"/>
        <v>0</v>
      </c>
      <c r="AB92" s="433"/>
      <c r="AC92" s="433">
        <f t="shared" si="32"/>
        <v>0</v>
      </c>
      <c r="AD92" s="433">
        <f t="shared" si="33"/>
        <v>0</v>
      </c>
      <c r="AE92" s="433">
        <f t="shared" si="34"/>
        <v>0</v>
      </c>
      <c r="AF92" s="433">
        <f t="shared" si="35"/>
        <v>0</v>
      </c>
      <c r="AG92" s="433">
        <f t="shared" si="36"/>
        <v>0</v>
      </c>
      <c r="AH92" s="433">
        <f t="shared" si="37"/>
        <v>0</v>
      </c>
      <c r="AI92" s="433">
        <f t="shared" si="38"/>
        <v>0</v>
      </c>
      <c r="AJ92" s="433">
        <f t="shared" si="39"/>
        <v>0</v>
      </c>
      <c r="AK92" s="433">
        <f t="shared" si="40"/>
        <v>0</v>
      </c>
      <c r="AL92" s="95">
        <f t="shared" si="42"/>
        <v>0</v>
      </c>
      <c r="AM92" s="95">
        <f t="shared" si="43"/>
        <v>0</v>
      </c>
      <c r="AN92" s="95"/>
      <c r="AO92" s="95"/>
    </row>
    <row r="93" spans="1:41" hidden="1">
      <c r="A93" s="411"/>
      <c r="B93" s="411"/>
      <c r="C93" s="411"/>
      <c r="D93" s="411"/>
      <c r="E93" s="411"/>
      <c r="F93" s="411"/>
      <c r="G93" s="411"/>
      <c r="H93" s="411"/>
      <c r="I93" s="411"/>
      <c r="J93" s="411"/>
      <c r="K93" s="411"/>
      <c r="L93" s="411"/>
      <c r="M93" s="411"/>
      <c r="N93" s="411"/>
      <c r="O93" s="411"/>
      <c r="P93" s="411"/>
      <c r="Q93" s="432" t="s">
        <v>434</v>
      </c>
      <c r="R93" s="432"/>
      <c r="S93" s="433">
        <f t="shared" si="23"/>
        <v>0</v>
      </c>
      <c r="T93" s="433">
        <f t="shared" si="24"/>
        <v>0</v>
      </c>
      <c r="U93" s="433">
        <f t="shared" si="25"/>
        <v>0</v>
      </c>
      <c r="V93" s="433">
        <f t="shared" si="26"/>
        <v>0</v>
      </c>
      <c r="W93" s="433">
        <f t="shared" si="27"/>
        <v>0</v>
      </c>
      <c r="X93" s="433">
        <f t="shared" si="28"/>
        <v>0</v>
      </c>
      <c r="Y93" s="433">
        <f t="shared" si="29"/>
        <v>0</v>
      </c>
      <c r="Z93" s="433">
        <f t="shared" si="30"/>
        <v>0</v>
      </c>
      <c r="AA93" s="433">
        <f t="shared" si="31"/>
        <v>0</v>
      </c>
      <c r="AB93" s="433"/>
      <c r="AC93" s="433">
        <f t="shared" si="32"/>
        <v>0</v>
      </c>
      <c r="AD93" s="433">
        <f t="shared" si="33"/>
        <v>0</v>
      </c>
      <c r="AE93" s="433">
        <f t="shared" si="34"/>
        <v>0</v>
      </c>
      <c r="AF93" s="433">
        <f t="shared" si="35"/>
        <v>0</v>
      </c>
      <c r="AG93" s="433">
        <f t="shared" si="36"/>
        <v>0</v>
      </c>
      <c r="AH93" s="433">
        <f t="shared" si="37"/>
        <v>0</v>
      </c>
      <c r="AI93" s="433">
        <f t="shared" si="38"/>
        <v>0</v>
      </c>
      <c r="AJ93" s="433">
        <f t="shared" si="39"/>
        <v>0</v>
      </c>
      <c r="AK93" s="433">
        <f t="shared" si="40"/>
        <v>0</v>
      </c>
      <c r="AL93" s="95">
        <f t="shared" si="42"/>
        <v>0</v>
      </c>
      <c r="AM93" s="95">
        <f t="shared" si="43"/>
        <v>0</v>
      </c>
      <c r="AN93" s="95"/>
      <c r="AO93" s="95"/>
    </row>
    <row r="94" spans="1:41" hidden="1">
      <c r="A94" s="411"/>
      <c r="B94" s="411"/>
      <c r="C94" s="411"/>
      <c r="D94" s="411"/>
      <c r="E94" s="411"/>
      <c r="F94" s="411"/>
      <c r="G94" s="411"/>
      <c r="H94" s="411"/>
      <c r="I94" s="411"/>
      <c r="J94" s="411"/>
      <c r="K94" s="411"/>
      <c r="L94" s="411"/>
      <c r="M94" s="411"/>
      <c r="N94" s="411"/>
      <c r="O94" s="411"/>
      <c r="P94" s="411"/>
      <c r="Q94" s="432" t="s">
        <v>435</v>
      </c>
      <c r="R94" s="432"/>
      <c r="S94" s="433">
        <f t="shared" si="23"/>
        <v>0</v>
      </c>
      <c r="T94" s="433">
        <f t="shared" si="24"/>
        <v>0</v>
      </c>
      <c r="U94" s="433">
        <f t="shared" si="25"/>
        <v>0</v>
      </c>
      <c r="V94" s="433">
        <f t="shared" si="26"/>
        <v>0</v>
      </c>
      <c r="W94" s="433">
        <f t="shared" si="27"/>
        <v>0</v>
      </c>
      <c r="X94" s="433">
        <f t="shared" si="28"/>
        <v>0</v>
      </c>
      <c r="Y94" s="433">
        <f t="shared" si="29"/>
        <v>0</v>
      </c>
      <c r="Z94" s="433">
        <f t="shared" si="30"/>
        <v>0</v>
      </c>
      <c r="AA94" s="433">
        <f t="shared" si="31"/>
        <v>0</v>
      </c>
      <c r="AB94" s="433"/>
      <c r="AC94" s="433">
        <f t="shared" si="32"/>
        <v>0</v>
      </c>
      <c r="AD94" s="433">
        <f t="shared" si="33"/>
        <v>0</v>
      </c>
      <c r="AE94" s="433">
        <f t="shared" si="34"/>
        <v>0</v>
      </c>
      <c r="AF94" s="433">
        <f t="shared" si="35"/>
        <v>0</v>
      </c>
      <c r="AG94" s="433">
        <f t="shared" si="36"/>
        <v>0</v>
      </c>
      <c r="AH94" s="433">
        <f t="shared" si="37"/>
        <v>0</v>
      </c>
      <c r="AI94" s="433">
        <f t="shared" si="38"/>
        <v>0</v>
      </c>
      <c r="AJ94" s="433">
        <f t="shared" si="39"/>
        <v>0</v>
      </c>
      <c r="AK94" s="433">
        <f t="shared" si="40"/>
        <v>0</v>
      </c>
      <c r="AL94" s="95">
        <f t="shared" si="42"/>
        <v>0</v>
      </c>
      <c r="AM94" s="95">
        <f t="shared" si="43"/>
        <v>0</v>
      </c>
      <c r="AN94" s="95"/>
      <c r="AO94" s="95"/>
    </row>
    <row r="95" spans="1:41" hidden="1">
      <c r="A95" s="411"/>
      <c r="B95" s="411"/>
      <c r="C95" s="411"/>
      <c r="D95" s="411"/>
      <c r="E95" s="411"/>
      <c r="F95" s="411"/>
      <c r="G95" s="411"/>
      <c r="H95" s="411"/>
      <c r="I95" s="411"/>
      <c r="J95" s="411"/>
      <c r="K95" s="411"/>
      <c r="L95" s="411"/>
      <c r="M95" s="411"/>
      <c r="N95" s="411"/>
      <c r="O95" s="411"/>
      <c r="P95" s="411"/>
      <c r="Q95" s="432" t="s">
        <v>436</v>
      </c>
      <c r="R95" s="432"/>
      <c r="S95" s="433">
        <f t="shared" si="23"/>
        <v>0</v>
      </c>
      <c r="T95" s="433">
        <f t="shared" si="24"/>
        <v>0</v>
      </c>
      <c r="U95" s="433">
        <f t="shared" si="25"/>
        <v>0</v>
      </c>
      <c r="V95" s="433">
        <f t="shared" si="26"/>
        <v>0</v>
      </c>
      <c r="W95" s="433">
        <f t="shared" si="27"/>
        <v>0</v>
      </c>
      <c r="X95" s="433">
        <f t="shared" si="28"/>
        <v>0</v>
      </c>
      <c r="Y95" s="433">
        <f t="shared" si="29"/>
        <v>0</v>
      </c>
      <c r="Z95" s="433">
        <f t="shared" si="30"/>
        <v>0</v>
      </c>
      <c r="AA95" s="433">
        <f t="shared" si="31"/>
        <v>0</v>
      </c>
      <c r="AB95" s="433"/>
      <c r="AC95" s="433">
        <f t="shared" si="32"/>
        <v>0</v>
      </c>
      <c r="AD95" s="433">
        <f t="shared" si="33"/>
        <v>0</v>
      </c>
      <c r="AE95" s="433">
        <f t="shared" si="34"/>
        <v>0</v>
      </c>
      <c r="AF95" s="433">
        <f t="shared" si="35"/>
        <v>0</v>
      </c>
      <c r="AG95" s="433">
        <f t="shared" si="36"/>
        <v>0</v>
      </c>
      <c r="AH95" s="433">
        <f t="shared" si="37"/>
        <v>0</v>
      </c>
      <c r="AI95" s="433">
        <f t="shared" si="38"/>
        <v>0</v>
      </c>
      <c r="AJ95" s="433">
        <f t="shared" si="39"/>
        <v>0</v>
      </c>
      <c r="AK95" s="433">
        <f t="shared" si="40"/>
        <v>0</v>
      </c>
      <c r="AL95" s="95">
        <f t="shared" si="42"/>
        <v>0</v>
      </c>
      <c r="AM95" s="95">
        <f t="shared" si="43"/>
        <v>0</v>
      </c>
      <c r="AN95" s="95"/>
      <c r="AO95" s="95"/>
    </row>
    <row r="96" spans="1:41" hidden="1">
      <c r="A96" s="411"/>
      <c r="B96" s="411"/>
      <c r="C96" s="411"/>
      <c r="D96" s="411"/>
      <c r="E96" s="411"/>
      <c r="F96" s="411"/>
      <c r="G96" s="411"/>
      <c r="H96" s="411"/>
      <c r="I96" s="411"/>
      <c r="J96" s="411"/>
      <c r="K96" s="411"/>
      <c r="L96" s="411"/>
      <c r="M96" s="411"/>
      <c r="N96" s="411"/>
      <c r="O96" s="411"/>
      <c r="P96" s="411"/>
      <c r="R96" s="432"/>
      <c r="S96" s="433"/>
      <c r="T96" s="433"/>
      <c r="U96" s="433"/>
      <c r="V96" s="433"/>
      <c r="W96" s="433"/>
      <c r="X96" s="433"/>
      <c r="Y96" s="433"/>
      <c r="Z96" s="433"/>
      <c r="AA96" s="433"/>
      <c r="AB96" s="433"/>
      <c r="AC96" s="433"/>
      <c r="AD96" s="433"/>
      <c r="AE96" s="433"/>
      <c r="AF96" s="433"/>
      <c r="AG96" s="433"/>
      <c r="AH96" s="433"/>
      <c r="AI96" s="433"/>
      <c r="AJ96" s="433"/>
      <c r="AK96" s="433"/>
      <c r="AN96" s="95"/>
      <c r="AO96" s="95"/>
    </row>
    <row r="97" spans="1:41" hidden="1">
      <c r="A97" s="171"/>
      <c r="B97" s="171"/>
      <c r="C97" s="171"/>
      <c r="D97" s="171"/>
      <c r="E97" s="171"/>
      <c r="F97" s="171"/>
      <c r="G97" s="171"/>
      <c r="H97" s="171"/>
      <c r="I97" s="171"/>
      <c r="J97" s="171"/>
      <c r="K97" s="171"/>
      <c r="L97" s="171"/>
      <c r="M97" s="171"/>
      <c r="N97" s="171"/>
      <c r="O97" s="171"/>
      <c r="P97" s="171"/>
      <c r="Q97" s="427"/>
      <c r="R97" s="427"/>
      <c r="AN97" s="95"/>
      <c r="AO97" s="95"/>
    </row>
    <row r="98" spans="1:41" ht="15.75" hidden="1">
      <c r="A98" s="171"/>
      <c r="B98" s="171"/>
      <c r="C98" s="171"/>
      <c r="D98" s="171"/>
      <c r="E98" s="171"/>
      <c r="F98" s="171"/>
      <c r="G98" s="171"/>
      <c r="H98" s="171"/>
      <c r="I98" s="171"/>
      <c r="J98" s="171"/>
      <c r="K98" s="171"/>
      <c r="L98" s="171"/>
      <c r="M98" s="171"/>
      <c r="N98" s="171"/>
      <c r="O98" s="171"/>
      <c r="P98" s="171"/>
      <c r="Q98" s="427"/>
      <c r="R98" s="427"/>
      <c r="S98" s="501"/>
      <c r="T98" s="501"/>
      <c r="U98" s="501"/>
      <c r="V98" s="501"/>
      <c r="W98" s="501"/>
      <c r="X98" s="501"/>
      <c r="Y98" s="501"/>
      <c r="Z98" s="501"/>
      <c r="AA98" s="501"/>
      <c r="AB98" s="501"/>
      <c r="AC98" s="501"/>
      <c r="AD98" s="501"/>
      <c r="AE98" s="501"/>
      <c r="AF98" s="501"/>
      <c r="AG98" s="501"/>
      <c r="AH98" s="501"/>
      <c r="AI98" s="501"/>
      <c r="AJ98" s="501"/>
      <c r="AK98" s="501"/>
      <c r="AL98" s="501"/>
      <c r="AM98" s="501"/>
      <c r="AN98" s="501"/>
      <c r="AO98" s="95"/>
    </row>
    <row r="99" spans="1:41" s="516" customFormat="1" ht="15.75">
      <c r="A99" s="512" t="s">
        <v>442</v>
      </c>
      <c r="B99" s="512"/>
      <c r="C99" s="512"/>
      <c r="D99" s="512"/>
      <c r="E99" s="512"/>
      <c r="F99" s="512"/>
      <c r="G99" s="512"/>
      <c r="H99" s="512"/>
      <c r="I99" s="512"/>
      <c r="J99" s="512"/>
      <c r="K99" s="512"/>
      <c r="L99" s="512"/>
      <c r="M99" s="512"/>
      <c r="N99" s="512"/>
      <c r="O99" s="512"/>
      <c r="P99" s="512"/>
      <c r="Q99" s="500"/>
      <c r="R99" s="500"/>
      <c r="S99" s="433"/>
      <c r="T99" s="433"/>
      <c r="U99" s="433"/>
      <c r="V99" s="433"/>
      <c r="W99" s="433"/>
      <c r="X99" s="433"/>
      <c r="Y99" s="433"/>
      <c r="Z99" s="433"/>
      <c r="AA99" s="433"/>
      <c r="AB99" s="433"/>
      <c r="AC99" s="433"/>
      <c r="AD99" s="433"/>
      <c r="AE99" s="433"/>
      <c r="AF99" s="433"/>
      <c r="AG99" s="433"/>
      <c r="AH99" s="433"/>
      <c r="AI99" s="433"/>
      <c r="AJ99" s="433"/>
      <c r="AK99" s="433"/>
      <c r="AL99" s="95"/>
      <c r="AM99" s="95"/>
      <c r="AN99" s="95"/>
      <c r="AO99" s="501"/>
    </row>
    <row r="100" spans="1:41">
      <c r="A100" s="414"/>
      <c r="B100" s="876" t="s">
        <v>443</v>
      </c>
      <c r="C100" s="876"/>
      <c r="D100" s="876"/>
      <c r="E100" s="876"/>
      <c r="F100" s="876"/>
      <c r="G100" s="876"/>
      <c r="H100" s="876"/>
      <c r="I100" s="876"/>
      <c r="J100" s="876"/>
      <c r="K100" s="876"/>
      <c r="L100" s="876"/>
      <c r="M100" s="876"/>
      <c r="N100" s="876"/>
      <c r="O100" s="591"/>
      <c r="P100" s="591"/>
      <c r="Q100" s="432"/>
      <c r="AN100" s="95"/>
      <c r="AO100" s="95"/>
    </row>
    <row r="101" spans="1:41">
      <c r="A101" s="414"/>
      <c r="B101" s="415" t="s">
        <v>444</v>
      </c>
      <c r="C101" s="416"/>
      <c r="D101" s="417"/>
      <c r="E101" s="416"/>
      <c r="F101" s="417"/>
      <c r="G101" s="416"/>
      <c r="H101" s="417"/>
      <c r="I101" s="417"/>
      <c r="J101" s="417"/>
      <c r="K101" s="417"/>
      <c r="L101" s="417"/>
      <c r="M101" s="417"/>
      <c r="N101" s="418"/>
      <c r="O101" s="591"/>
      <c r="P101" s="591"/>
      <c r="Q101" s="432"/>
      <c r="S101" s="859" t="s">
        <v>407</v>
      </c>
      <c r="T101" s="859"/>
      <c r="U101" s="859"/>
      <c r="V101" s="859"/>
      <c r="W101" s="859"/>
      <c r="X101" s="859"/>
      <c r="Y101" s="859"/>
      <c r="Z101" s="859"/>
      <c r="AA101" s="859"/>
      <c r="AB101" s="433"/>
      <c r="AC101" s="858" t="s">
        <v>408</v>
      </c>
      <c r="AD101" s="858"/>
      <c r="AE101" s="858"/>
      <c r="AF101" s="858"/>
      <c r="AG101" s="858"/>
      <c r="AH101" s="858"/>
      <c r="AI101" s="858"/>
      <c r="AJ101" s="858"/>
      <c r="AK101" s="858"/>
      <c r="AL101" s="585"/>
      <c r="AN101" s="95"/>
      <c r="AO101" s="95"/>
    </row>
    <row r="102" spans="1:41" ht="44.25" thickBot="1">
      <c r="A102" s="419"/>
      <c r="B102" s="420" t="s">
        <v>410</v>
      </c>
      <c r="C102" s="421" t="s">
        <v>440</v>
      </c>
      <c r="D102" s="422" t="s">
        <v>412</v>
      </c>
      <c r="E102" s="421" t="s">
        <v>413</v>
      </c>
      <c r="F102" s="422" t="s">
        <v>412</v>
      </c>
      <c r="G102" s="421" t="s">
        <v>445</v>
      </c>
      <c r="H102" s="422" t="s">
        <v>412</v>
      </c>
      <c r="I102" s="422" t="s">
        <v>446</v>
      </c>
      <c r="J102" s="422" t="s">
        <v>412</v>
      </c>
      <c r="K102" s="423" t="s">
        <v>415</v>
      </c>
      <c r="L102" s="422" t="s">
        <v>210</v>
      </c>
      <c r="M102" s="422" t="s">
        <v>416</v>
      </c>
      <c r="N102" s="424" t="s">
        <v>417</v>
      </c>
      <c r="O102" s="592"/>
      <c r="P102" s="592"/>
      <c r="Q102" s="583"/>
      <c r="R102" s="432"/>
      <c r="S102" s="859" t="s">
        <v>552</v>
      </c>
      <c r="T102" s="859"/>
      <c r="U102" s="859"/>
      <c r="V102" s="859"/>
      <c r="W102" s="858" t="s">
        <v>553</v>
      </c>
      <c r="X102" s="858"/>
      <c r="Y102" s="858"/>
      <c r="Z102" s="858"/>
      <c r="AA102" s="858"/>
      <c r="AB102" s="433"/>
      <c r="AC102" s="858" t="s">
        <v>552</v>
      </c>
      <c r="AD102" s="858"/>
      <c r="AE102" s="858"/>
      <c r="AF102" s="858"/>
      <c r="AG102" s="858" t="s">
        <v>553</v>
      </c>
      <c r="AH102" s="858"/>
      <c r="AI102" s="858"/>
      <c r="AJ102" s="858"/>
      <c r="AK102" s="858"/>
      <c r="AL102" s="585" t="s">
        <v>555</v>
      </c>
      <c r="AM102" s="95" t="s">
        <v>554</v>
      </c>
      <c r="AN102" s="95"/>
      <c r="AO102" s="95"/>
    </row>
    <row r="103" spans="1:41" ht="16.5" thickBot="1">
      <c r="A103" s="419"/>
      <c r="B103" s="873" t="s">
        <v>473</v>
      </c>
      <c r="C103" s="402"/>
      <c r="D103" s="403" t="s">
        <v>412</v>
      </c>
      <c r="E103" s="404"/>
      <c r="F103" s="403" t="s">
        <v>412</v>
      </c>
      <c r="G103" s="406">
        <v>0.5</v>
      </c>
      <c r="H103" s="403" t="s">
        <v>412</v>
      </c>
      <c r="I103" s="406">
        <v>0.94</v>
      </c>
      <c r="J103" s="407" t="s">
        <v>412</v>
      </c>
      <c r="K103" s="408" t="s">
        <v>13</v>
      </c>
      <c r="L103" s="611">
        <f>IF(K103="","",VLOOKUP(K103,$C$151:$G$176,5,FALSE))</f>
        <v>14800</v>
      </c>
      <c r="M103" s="407" t="s">
        <v>416</v>
      </c>
      <c r="N103" s="542">
        <f t="shared" ref="N103:N111" si="44">IF(L103="","",SUM(C103*(E103*(1-I103)*L103*G103)/1000))</f>
        <v>0</v>
      </c>
      <c r="O103" s="588"/>
      <c r="P103" s="588"/>
      <c r="Q103" s="577" t="s">
        <v>13</v>
      </c>
      <c r="R103" s="432"/>
      <c r="S103" s="433">
        <f>IF($K$103=Q103,$N$103,0)</f>
        <v>0</v>
      </c>
      <c r="T103" s="433">
        <f>IF($K$104=Q103,$N$104,0)</f>
        <v>0</v>
      </c>
      <c r="U103" s="433">
        <f>IF($K$105=Q103,$N$105,0)</f>
        <v>0</v>
      </c>
      <c r="V103" s="433">
        <f>IF($K$106=Q103,$N$106,0)</f>
        <v>0</v>
      </c>
      <c r="W103" s="433">
        <f>IF($K$107=Q103,$N$107,0)</f>
        <v>0</v>
      </c>
      <c r="X103" s="433">
        <f>IF($K$108=Q103,$N$108,0)</f>
        <v>0</v>
      </c>
      <c r="Y103" s="433">
        <f>IF($K$109=Q103,$N$109,0)</f>
        <v>0</v>
      </c>
      <c r="Z103" s="433">
        <f>IF($K$110=Q103,$N$110,0)</f>
        <v>0</v>
      </c>
      <c r="AA103" s="433">
        <f>IF($K$111=Q103,$N$111,0)</f>
        <v>0</v>
      </c>
      <c r="AB103" s="433"/>
      <c r="AC103" s="433">
        <f>IF($K$103=$Q103,$N$103/$L$103*1000,0)</f>
        <v>0</v>
      </c>
      <c r="AD103" s="433">
        <f>IF($K$104=$Q103,$N$104/$L$104*1000,0)</f>
        <v>0</v>
      </c>
      <c r="AE103" s="433">
        <f>IF($K$105=$Q103,$N$105/$L$105*1000,0)</f>
        <v>0</v>
      </c>
      <c r="AF103" s="433">
        <f>IF($K$106=$Q103,$N$106/$L$106*1000,0)</f>
        <v>0</v>
      </c>
      <c r="AG103" s="433">
        <f>IF($K$107=$Q103,$N$107/$L$107*1000,0)</f>
        <v>0</v>
      </c>
      <c r="AH103" s="433">
        <f>IF($K$108=$Q103,$N$108/$L$108*1000,0)</f>
        <v>0</v>
      </c>
      <c r="AI103" s="433">
        <f>IF($K$109=$Q103,$N$109/$L$109*1000,0)</f>
        <v>0</v>
      </c>
      <c r="AJ103" s="433">
        <f>IF($K$110=$Q103,$N$110/$L$110*1000,0)</f>
        <v>0</v>
      </c>
      <c r="AK103" s="433">
        <f>IF($K$111=$Q103,$N$111/$L$111*1000,0)</f>
        <v>0</v>
      </c>
      <c r="AL103" s="95">
        <f>+SUM(S103:AA103)</f>
        <v>0</v>
      </c>
      <c r="AM103" s="95">
        <f>+SUM(AC103:AK103)/1000*E151</f>
        <v>0</v>
      </c>
      <c r="AN103" s="95"/>
      <c r="AO103" s="95"/>
    </row>
    <row r="104" spans="1:41" ht="16.5" thickBot="1">
      <c r="A104" s="419"/>
      <c r="B104" s="874"/>
      <c r="C104" s="402"/>
      <c r="D104" s="403" t="s">
        <v>412</v>
      </c>
      <c r="E104" s="404"/>
      <c r="F104" s="403" t="s">
        <v>412</v>
      </c>
      <c r="G104" s="406">
        <v>0.5</v>
      </c>
      <c r="H104" s="403" t="s">
        <v>412</v>
      </c>
      <c r="I104" s="406">
        <v>0.94</v>
      </c>
      <c r="J104" s="407" t="s">
        <v>412</v>
      </c>
      <c r="K104" s="408" t="s">
        <v>20</v>
      </c>
      <c r="L104" s="611">
        <f t="shared" ref="L104:L111" si="45">IF(K104="","",VLOOKUP(K104,$C$151:$G$176,5,FALSE))</f>
        <v>4470</v>
      </c>
      <c r="M104" s="407" t="s">
        <v>416</v>
      </c>
      <c r="N104" s="542">
        <f t="shared" si="44"/>
        <v>0</v>
      </c>
      <c r="O104" s="588"/>
      <c r="P104" s="588"/>
      <c r="Q104" s="577" t="s">
        <v>14</v>
      </c>
      <c r="R104" s="432"/>
      <c r="S104" s="433">
        <f t="shared" ref="S104:S128" si="46">IF($K$103=Q104,$N$103,0)</f>
        <v>0</v>
      </c>
      <c r="T104" s="433">
        <f t="shared" ref="T104:T128" si="47">IF($K$104=Q104,$N$104,0)</f>
        <v>0</v>
      </c>
      <c r="U104" s="433">
        <f t="shared" ref="U104:U128" si="48">IF($K$105=Q104,$N$105,0)</f>
        <v>0</v>
      </c>
      <c r="V104" s="433">
        <f t="shared" ref="V104:V128" si="49">IF($K$106=Q104,$N$106,0)</f>
        <v>0</v>
      </c>
      <c r="W104" s="433">
        <f t="shared" ref="W104:W128" si="50">IF($K$107=Q104,$N$107,0)</f>
        <v>0</v>
      </c>
      <c r="X104" s="433">
        <f t="shared" ref="X104:X128" si="51">IF($K$108=Q104,$N$108,0)</f>
        <v>0</v>
      </c>
      <c r="Y104" s="433">
        <f t="shared" ref="Y104:Y128" si="52">IF($K$109=Q104,$N$109,0)</f>
        <v>0</v>
      </c>
      <c r="Z104" s="433">
        <f t="shared" ref="Z104:Z128" si="53">IF($K$110=Q104,$N$110,0)</f>
        <v>0</v>
      </c>
      <c r="AA104" s="433">
        <f t="shared" ref="AA104:AA128" si="54">IF($K$111=Q104,$N$111,0)</f>
        <v>0</v>
      </c>
      <c r="AB104" s="433"/>
      <c r="AC104" s="433">
        <f t="shared" ref="AC104:AC128" si="55">IF($K$103=$Q104,$N$103/$L$103*1000,0)</f>
        <v>0</v>
      </c>
      <c r="AD104" s="433">
        <f t="shared" ref="AD104:AD128" si="56">IF($K$104=$Q104,$N$104/$L$104*1000,0)</f>
        <v>0</v>
      </c>
      <c r="AE104" s="433">
        <f t="shared" ref="AE104:AE128" si="57">IF($K$105=$Q104,$N$105/$L$105*1000,0)</f>
        <v>0</v>
      </c>
      <c r="AF104" s="433">
        <f t="shared" ref="AF104:AF128" si="58">IF($K$106=$Q104,$N$106/$L$106*1000,0)</f>
        <v>0</v>
      </c>
      <c r="AG104" s="433">
        <f t="shared" ref="AG104:AG128" si="59">IF($K$107=$Q104,$N$107/$L$107*1000,0)</f>
        <v>0</v>
      </c>
      <c r="AH104" s="433">
        <f t="shared" ref="AH104:AH128" si="60">IF($K$108=$Q104,$N$108/$L$108*1000,0)</f>
        <v>0</v>
      </c>
      <c r="AI104" s="433">
        <f t="shared" ref="AI104:AI128" si="61">IF($K$109=$Q104,$N$109/$L$109*1000,0)</f>
        <v>0</v>
      </c>
      <c r="AJ104" s="433">
        <f t="shared" ref="AJ104:AJ128" si="62">IF($K$110=$Q104,$N$110/$L$110*1000,0)</f>
        <v>0</v>
      </c>
      <c r="AK104" s="433">
        <f t="shared" ref="AK104:AK128" si="63">IF($K$111=$Q104,$N$111/$L$111*1000,0)</f>
        <v>0</v>
      </c>
      <c r="AL104" s="95">
        <f t="shared" ref="AL104:AL128" si="64">+SUM(S104:AA104)</f>
        <v>0</v>
      </c>
      <c r="AM104" s="95">
        <f t="shared" ref="AM104:AM128" si="65">+SUM(AC104:AK104)/1000*E152</f>
        <v>0</v>
      </c>
      <c r="AN104" s="95"/>
      <c r="AO104" s="95"/>
    </row>
    <row r="105" spans="1:41" ht="16.5" thickBot="1">
      <c r="A105" s="419"/>
      <c r="B105" s="874"/>
      <c r="C105" s="402"/>
      <c r="D105" s="403" t="s">
        <v>412</v>
      </c>
      <c r="E105" s="404"/>
      <c r="F105" s="403" t="s">
        <v>412</v>
      </c>
      <c r="G105" s="406">
        <v>0.5</v>
      </c>
      <c r="H105" s="403" t="s">
        <v>412</v>
      </c>
      <c r="I105" s="406">
        <v>0.94</v>
      </c>
      <c r="J105" s="407" t="s">
        <v>412</v>
      </c>
      <c r="K105" s="408" t="s">
        <v>427</v>
      </c>
      <c r="L105" s="611">
        <f t="shared" si="45"/>
        <v>10300</v>
      </c>
      <c r="M105" s="407" t="s">
        <v>416</v>
      </c>
      <c r="N105" s="542">
        <f t="shared" si="44"/>
        <v>0</v>
      </c>
      <c r="O105" s="588"/>
      <c r="P105" s="588"/>
      <c r="Q105" s="577" t="s">
        <v>15</v>
      </c>
      <c r="R105" s="432"/>
      <c r="S105" s="433">
        <f t="shared" si="46"/>
        <v>0</v>
      </c>
      <c r="T105" s="433">
        <f t="shared" si="47"/>
        <v>0</v>
      </c>
      <c r="U105" s="433">
        <f t="shared" si="48"/>
        <v>0</v>
      </c>
      <c r="V105" s="433">
        <f t="shared" si="49"/>
        <v>0</v>
      </c>
      <c r="W105" s="433">
        <f t="shared" si="50"/>
        <v>0</v>
      </c>
      <c r="X105" s="433">
        <f t="shared" si="51"/>
        <v>0</v>
      </c>
      <c r="Y105" s="433">
        <f t="shared" si="52"/>
        <v>0</v>
      </c>
      <c r="Z105" s="433">
        <f t="shared" si="53"/>
        <v>0</v>
      </c>
      <c r="AA105" s="433">
        <f t="shared" si="54"/>
        <v>0</v>
      </c>
      <c r="AB105" s="433"/>
      <c r="AC105" s="433">
        <f t="shared" si="55"/>
        <v>0</v>
      </c>
      <c r="AD105" s="433">
        <f t="shared" si="56"/>
        <v>0</v>
      </c>
      <c r="AE105" s="433">
        <f t="shared" si="57"/>
        <v>0</v>
      </c>
      <c r="AF105" s="433">
        <f t="shared" si="58"/>
        <v>0</v>
      </c>
      <c r="AG105" s="433">
        <f t="shared" si="59"/>
        <v>0</v>
      </c>
      <c r="AH105" s="433">
        <f t="shared" si="60"/>
        <v>0</v>
      </c>
      <c r="AI105" s="433">
        <f t="shared" si="61"/>
        <v>0</v>
      </c>
      <c r="AJ105" s="433">
        <f t="shared" si="62"/>
        <v>0</v>
      </c>
      <c r="AK105" s="433">
        <f t="shared" si="63"/>
        <v>0</v>
      </c>
      <c r="AL105" s="95">
        <f t="shared" si="64"/>
        <v>0</v>
      </c>
      <c r="AM105" s="95">
        <f t="shared" si="65"/>
        <v>0</v>
      </c>
      <c r="AN105" s="95"/>
      <c r="AO105" s="95"/>
    </row>
    <row r="106" spans="1:41" ht="16.5" thickBot="1">
      <c r="A106" s="419"/>
      <c r="B106" s="875"/>
      <c r="C106" s="402"/>
      <c r="D106" s="403" t="s">
        <v>412</v>
      </c>
      <c r="E106" s="404"/>
      <c r="F106" s="403" t="s">
        <v>412</v>
      </c>
      <c r="G106" s="406">
        <v>0.5</v>
      </c>
      <c r="H106" s="403" t="s">
        <v>412</v>
      </c>
      <c r="I106" s="406">
        <v>0.94</v>
      </c>
      <c r="J106" s="407" t="s">
        <v>412</v>
      </c>
      <c r="K106" s="408" t="s">
        <v>436</v>
      </c>
      <c r="L106" s="611">
        <f t="shared" si="45"/>
        <v>13396</v>
      </c>
      <c r="M106" s="407" t="s">
        <v>416</v>
      </c>
      <c r="N106" s="542">
        <f t="shared" si="44"/>
        <v>0</v>
      </c>
      <c r="O106" s="588"/>
      <c r="P106" s="588"/>
      <c r="Q106" s="577" t="s">
        <v>16</v>
      </c>
      <c r="R106" s="432"/>
      <c r="S106" s="433">
        <f t="shared" si="46"/>
        <v>0</v>
      </c>
      <c r="T106" s="433">
        <f t="shared" si="47"/>
        <v>0</v>
      </c>
      <c r="U106" s="433">
        <f t="shared" si="48"/>
        <v>0</v>
      </c>
      <c r="V106" s="433">
        <f t="shared" si="49"/>
        <v>0</v>
      </c>
      <c r="W106" s="433">
        <f t="shared" si="50"/>
        <v>0</v>
      </c>
      <c r="X106" s="433">
        <f t="shared" si="51"/>
        <v>0</v>
      </c>
      <c r="Y106" s="433">
        <f t="shared" si="52"/>
        <v>0</v>
      </c>
      <c r="Z106" s="433">
        <f t="shared" si="53"/>
        <v>0</v>
      </c>
      <c r="AA106" s="433">
        <f t="shared" si="54"/>
        <v>0</v>
      </c>
      <c r="AB106" s="433"/>
      <c r="AC106" s="433">
        <f t="shared" si="55"/>
        <v>0</v>
      </c>
      <c r="AD106" s="433">
        <f t="shared" si="56"/>
        <v>0</v>
      </c>
      <c r="AE106" s="433">
        <f t="shared" si="57"/>
        <v>0</v>
      </c>
      <c r="AF106" s="433">
        <f t="shared" si="58"/>
        <v>0</v>
      </c>
      <c r="AG106" s="433">
        <f t="shared" si="59"/>
        <v>0</v>
      </c>
      <c r="AH106" s="433">
        <f t="shared" si="60"/>
        <v>0</v>
      </c>
      <c r="AI106" s="433">
        <f t="shared" si="61"/>
        <v>0</v>
      </c>
      <c r="AJ106" s="433">
        <f t="shared" si="62"/>
        <v>0</v>
      </c>
      <c r="AK106" s="433">
        <f t="shared" si="63"/>
        <v>0</v>
      </c>
      <c r="AL106" s="95">
        <f t="shared" si="64"/>
        <v>0</v>
      </c>
      <c r="AM106" s="95">
        <f t="shared" si="65"/>
        <v>0</v>
      </c>
      <c r="AN106" s="95"/>
      <c r="AO106" s="95"/>
    </row>
    <row r="107" spans="1:41" ht="16.5" thickBot="1">
      <c r="A107" s="419"/>
      <c r="B107" s="873" t="s">
        <v>474</v>
      </c>
      <c r="C107" s="402"/>
      <c r="D107" s="403" t="s">
        <v>412</v>
      </c>
      <c r="E107" s="404"/>
      <c r="F107" s="403" t="s">
        <v>412</v>
      </c>
      <c r="G107" s="406">
        <v>0.5</v>
      </c>
      <c r="H107" s="403" t="s">
        <v>412</v>
      </c>
      <c r="I107" s="406">
        <v>0.88</v>
      </c>
      <c r="J107" s="407" t="s">
        <v>412</v>
      </c>
      <c r="K107" s="408" t="s">
        <v>19</v>
      </c>
      <c r="L107" s="611">
        <f t="shared" si="45"/>
        <v>353</v>
      </c>
      <c r="M107" s="407" t="s">
        <v>416</v>
      </c>
      <c r="N107" s="542">
        <f t="shared" si="44"/>
        <v>0</v>
      </c>
      <c r="O107" s="588"/>
      <c r="P107" s="588"/>
      <c r="Q107" s="577" t="s">
        <v>17</v>
      </c>
      <c r="R107" s="432"/>
      <c r="S107" s="433">
        <f t="shared" si="46"/>
        <v>0</v>
      </c>
      <c r="T107" s="433">
        <f t="shared" si="47"/>
        <v>0</v>
      </c>
      <c r="U107" s="433">
        <f t="shared" si="48"/>
        <v>0</v>
      </c>
      <c r="V107" s="433">
        <f t="shared" si="49"/>
        <v>0</v>
      </c>
      <c r="W107" s="433">
        <f t="shared" si="50"/>
        <v>0</v>
      </c>
      <c r="X107" s="433">
        <f t="shared" si="51"/>
        <v>0</v>
      </c>
      <c r="Y107" s="433">
        <f t="shared" si="52"/>
        <v>0</v>
      </c>
      <c r="Z107" s="433">
        <f t="shared" si="53"/>
        <v>0</v>
      </c>
      <c r="AA107" s="433">
        <f t="shared" si="54"/>
        <v>0</v>
      </c>
      <c r="AB107" s="433"/>
      <c r="AC107" s="433">
        <f t="shared" si="55"/>
        <v>0</v>
      </c>
      <c r="AD107" s="433">
        <f t="shared" si="56"/>
        <v>0</v>
      </c>
      <c r="AE107" s="433">
        <f t="shared" si="57"/>
        <v>0</v>
      </c>
      <c r="AF107" s="433">
        <f t="shared" si="58"/>
        <v>0</v>
      </c>
      <c r="AG107" s="433">
        <f t="shared" si="59"/>
        <v>0</v>
      </c>
      <c r="AH107" s="433">
        <f t="shared" si="60"/>
        <v>0</v>
      </c>
      <c r="AI107" s="433">
        <f t="shared" si="61"/>
        <v>0</v>
      </c>
      <c r="AJ107" s="433">
        <f t="shared" si="62"/>
        <v>0</v>
      </c>
      <c r="AK107" s="433">
        <f t="shared" si="63"/>
        <v>0</v>
      </c>
      <c r="AL107" s="95">
        <f t="shared" si="64"/>
        <v>0</v>
      </c>
      <c r="AM107" s="95">
        <f t="shared" si="65"/>
        <v>0</v>
      </c>
      <c r="AN107" s="95"/>
      <c r="AO107" s="95"/>
    </row>
    <row r="108" spans="1:41" ht="16.5" thickBot="1">
      <c r="A108" s="419"/>
      <c r="B108" s="874"/>
      <c r="C108" s="402"/>
      <c r="D108" s="403" t="s">
        <v>412</v>
      </c>
      <c r="E108" s="404"/>
      <c r="F108" s="403" t="s">
        <v>412</v>
      </c>
      <c r="G108" s="406">
        <v>0.5</v>
      </c>
      <c r="H108" s="403" t="s">
        <v>412</v>
      </c>
      <c r="I108" s="406">
        <v>0.88</v>
      </c>
      <c r="J108" s="407" t="s">
        <v>412</v>
      </c>
      <c r="K108" s="408" t="s">
        <v>419</v>
      </c>
      <c r="L108" s="611">
        <f t="shared" si="45"/>
        <v>1640</v>
      </c>
      <c r="M108" s="407" t="s">
        <v>416</v>
      </c>
      <c r="N108" s="542">
        <f t="shared" si="44"/>
        <v>0</v>
      </c>
      <c r="O108" s="588"/>
      <c r="P108" s="588"/>
      <c r="Q108" s="577" t="s">
        <v>18</v>
      </c>
      <c r="R108" s="432"/>
      <c r="S108" s="433">
        <f t="shared" si="46"/>
        <v>0</v>
      </c>
      <c r="T108" s="433">
        <f t="shared" si="47"/>
        <v>0</v>
      </c>
      <c r="U108" s="433">
        <f t="shared" si="48"/>
        <v>0</v>
      </c>
      <c r="V108" s="433">
        <f t="shared" si="49"/>
        <v>0</v>
      </c>
      <c r="W108" s="433">
        <f t="shared" si="50"/>
        <v>0</v>
      </c>
      <c r="X108" s="433">
        <f t="shared" si="51"/>
        <v>0</v>
      </c>
      <c r="Y108" s="433">
        <f t="shared" si="52"/>
        <v>0</v>
      </c>
      <c r="Z108" s="433">
        <f t="shared" si="53"/>
        <v>0</v>
      </c>
      <c r="AA108" s="433">
        <f t="shared" si="54"/>
        <v>0</v>
      </c>
      <c r="AB108" s="433"/>
      <c r="AC108" s="433">
        <f t="shared" si="55"/>
        <v>0</v>
      </c>
      <c r="AD108" s="433">
        <f t="shared" si="56"/>
        <v>0</v>
      </c>
      <c r="AE108" s="433">
        <f t="shared" si="57"/>
        <v>0</v>
      </c>
      <c r="AF108" s="433">
        <f t="shared" si="58"/>
        <v>0</v>
      </c>
      <c r="AG108" s="433">
        <f t="shared" si="59"/>
        <v>0</v>
      </c>
      <c r="AH108" s="433">
        <f t="shared" si="60"/>
        <v>0</v>
      </c>
      <c r="AI108" s="433">
        <f t="shared" si="61"/>
        <v>0</v>
      </c>
      <c r="AJ108" s="433">
        <f t="shared" si="62"/>
        <v>0</v>
      </c>
      <c r="AK108" s="433">
        <f t="shared" si="63"/>
        <v>0</v>
      </c>
      <c r="AL108" s="95">
        <f t="shared" si="64"/>
        <v>0</v>
      </c>
      <c r="AM108" s="95">
        <f t="shared" si="65"/>
        <v>0</v>
      </c>
      <c r="AN108" s="95"/>
      <c r="AO108" s="95"/>
    </row>
    <row r="109" spans="1:41" ht="16.5" thickBot="1">
      <c r="A109" s="419"/>
      <c r="B109" s="874"/>
      <c r="C109" s="402"/>
      <c r="D109" s="403" t="s">
        <v>412</v>
      </c>
      <c r="E109" s="404"/>
      <c r="F109" s="403" t="s">
        <v>412</v>
      </c>
      <c r="G109" s="406">
        <v>0.5</v>
      </c>
      <c r="H109" s="403" t="s">
        <v>412</v>
      </c>
      <c r="I109" s="406">
        <v>0.88</v>
      </c>
      <c r="J109" s="407" t="s">
        <v>412</v>
      </c>
      <c r="K109" s="408" t="s">
        <v>425</v>
      </c>
      <c r="L109" s="611">
        <f t="shared" si="45"/>
        <v>8830</v>
      </c>
      <c r="M109" s="407" t="s">
        <v>416</v>
      </c>
      <c r="N109" s="542">
        <f t="shared" si="44"/>
        <v>0</v>
      </c>
      <c r="O109" s="588"/>
      <c r="P109" s="588"/>
      <c r="Q109" s="577" t="s">
        <v>19</v>
      </c>
      <c r="R109" s="432"/>
      <c r="S109" s="433">
        <f t="shared" si="46"/>
        <v>0</v>
      </c>
      <c r="T109" s="433">
        <f t="shared" si="47"/>
        <v>0</v>
      </c>
      <c r="U109" s="433">
        <f t="shared" si="48"/>
        <v>0</v>
      </c>
      <c r="V109" s="433">
        <f t="shared" si="49"/>
        <v>0</v>
      </c>
      <c r="W109" s="433">
        <f t="shared" si="50"/>
        <v>0</v>
      </c>
      <c r="X109" s="433">
        <f t="shared" si="51"/>
        <v>0</v>
      </c>
      <c r="Y109" s="433">
        <f t="shared" si="52"/>
        <v>0</v>
      </c>
      <c r="Z109" s="433">
        <f t="shared" si="53"/>
        <v>0</v>
      </c>
      <c r="AA109" s="433">
        <f t="shared" si="54"/>
        <v>0</v>
      </c>
      <c r="AB109" s="433"/>
      <c r="AC109" s="433">
        <f t="shared" si="55"/>
        <v>0</v>
      </c>
      <c r="AD109" s="433">
        <f t="shared" si="56"/>
        <v>0</v>
      </c>
      <c r="AE109" s="433">
        <f t="shared" si="57"/>
        <v>0</v>
      </c>
      <c r="AF109" s="433">
        <f t="shared" si="58"/>
        <v>0</v>
      </c>
      <c r="AG109" s="433">
        <f t="shared" si="59"/>
        <v>0</v>
      </c>
      <c r="AH109" s="433">
        <f t="shared" si="60"/>
        <v>0</v>
      </c>
      <c r="AI109" s="433">
        <f t="shared" si="61"/>
        <v>0</v>
      </c>
      <c r="AJ109" s="433">
        <f t="shared" si="62"/>
        <v>0</v>
      </c>
      <c r="AK109" s="433">
        <f t="shared" si="63"/>
        <v>0</v>
      </c>
      <c r="AL109" s="95">
        <f t="shared" si="64"/>
        <v>0</v>
      </c>
      <c r="AM109" s="95">
        <f t="shared" si="65"/>
        <v>0</v>
      </c>
      <c r="AN109" s="95"/>
      <c r="AO109" s="95"/>
    </row>
    <row r="110" spans="1:41" ht="16.5" thickBot="1">
      <c r="A110" s="419"/>
      <c r="B110" s="874"/>
      <c r="C110" s="402"/>
      <c r="D110" s="403" t="s">
        <v>412</v>
      </c>
      <c r="E110" s="404"/>
      <c r="F110" s="403" t="s">
        <v>412</v>
      </c>
      <c r="G110" s="406">
        <v>0.5</v>
      </c>
      <c r="H110" s="403" t="s">
        <v>412</v>
      </c>
      <c r="I110" s="406">
        <v>0.88</v>
      </c>
      <c r="J110" s="407" t="s">
        <v>412</v>
      </c>
      <c r="K110" s="408" t="s">
        <v>430</v>
      </c>
      <c r="L110" s="611">
        <f t="shared" si="45"/>
        <v>9300</v>
      </c>
      <c r="M110" s="407" t="s">
        <v>416</v>
      </c>
      <c r="N110" s="542">
        <f t="shared" si="44"/>
        <v>0</v>
      </c>
      <c r="O110" s="588"/>
      <c r="P110" s="588"/>
      <c r="Q110" s="577" t="s">
        <v>20</v>
      </c>
      <c r="R110" s="432"/>
      <c r="S110" s="433">
        <f t="shared" si="46"/>
        <v>0</v>
      </c>
      <c r="T110" s="433">
        <f t="shared" si="47"/>
        <v>0</v>
      </c>
      <c r="U110" s="433">
        <f t="shared" si="48"/>
        <v>0</v>
      </c>
      <c r="V110" s="433">
        <f t="shared" si="49"/>
        <v>0</v>
      </c>
      <c r="W110" s="433">
        <f t="shared" si="50"/>
        <v>0</v>
      </c>
      <c r="X110" s="433">
        <f t="shared" si="51"/>
        <v>0</v>
      </c>
      <c r="Y110" s="433">
        <f t="shared" si="52"/>
        <v>0</v>
      </c>
      <c r="Z110" s="433">
        <f t="shared" si="53"/>
        <v>0</v>
      </c>
      <c r="AA110" s="433">
        <f t="shared" si="54"/>
        <v>0</v>
      </c>
      <c r="AB110" s="433"/>
      <c r="AC110" s="433">
        <f t="shared" si="55"/>
        <v>0</v>
      </c>
      <c r="AD110" s="433">
        <f t="shared" si="56"/>
        <v>0</v>
      </c>
      <c r="AE110" s="433">
        <f t="shared" si="57"/>
        <v>0</v>
      </c>
      <c r="AF110" s="433">
        <f t="shared" si="58"/>
        <v>0</v>
      </c>
      <c r="AG110" s="433">
        <f t="shared" si="59"/>
        <v>0</v>
      </c>
      <c r="AH110" s="433">
        <f t="shared" si="60"/>
        <v>0</v>
      </c>
      <c r="AI110" s="433">
        <f t="shared" si="61"/>
        <v>0</v>
      </c>
      <c r="AJ110" s="433">
        <f t="shared" si="62"/>
        <v>0</v>
      </c>
      <c r="AK110" s="433">
        <f t="shared" si="63"/>
        <v>0</v>
      </c>
      <c r="AL110" s="95">
        <f t="shared" si="64"/>
        <v>0</v>
      </c>
      <c r="AM110" s="95">
        <f t="shared" si="65"/>
        <v>0</v>
      </c>
      <c r="AN110" s="95"/>
      <c r="AO110" s="95"/>
    </row>
    <row r="111" spans="1:41" ht="16.5" thickBot="1">
      <c r="A111" s="419"/>
      <c r="B111" s="875"/>
      <c r="C111" s="402"/>
      <c r="D111" s="403" t="s">
        <v>412</v>
      </c>
      <c r="E111" s="404"/>
      <c r="F111" s="403" t="s">
        <v>412</v>
      </c>
      <c r="G111" s="406">
        <v>0.5</v>
      </c>
      <c r="H111" s="403" t="s">
        <v>412</v>
      </c>
      <c r="I111" s="406">
        <v>0.88</v>
      </c>
      <c r="J111" s="407" t="s">
        <v>412</v>
      </c>
      <c r="K111" s="408" t="s">
        <v>432</v>
      </c>
      <c r="L111" s="611">
        <f t="shared" si="45"/>
        <v>1744</v>
      </c>
      <c r="M111" s="407" t="s">
        <v>416</v>
      </c>
      <c r="N111" s="542">
        <f t="shared" si="44"/>
        <v>0</v>
      </c>
      <c r="O111" s="588"/>
      <c r="P111" s="588"/>
      <c r="Q111" s="577" t="s">
        <v>22</v>
      </c>
      <c r="R111" s="432"/>
      <c r="S111" s="433">
        <f t="shared" si="46"/>
        <v>0</v>
      </c>
      <c r="T111" s="433">
        <f t="shared" si="47"/>
        <v>0</v>
      </c>
      <c r="U111" s="433">
        <f t="shared" si="48"/>
        <v>0</v>
      </c>
      <c r="V111" s="433">
        <f t="shared" si="49"/>
        <v>0</v>
      </c>
      <c r="W111" s="433">
        <f t="shared" si="50"/>
        <v>0</v>
      </c>
      <c r="X111" s="433">
        <f t="shared" si="51"/>
        <v>0</v>
      </c>
      <c r="Y111" s="433">
        <f t="shared" si="52"/>
        <v>0</v>
      </c>
      <c r="Z111" s="433">
        <f t="shared" si="53"/>
        <v>0</v>
      </c>
      <c r="AA111" s="433">
        <f t="shared" si="54"/>
        <v>0</v>
      </c>
      <c r="AB111" s="433"/>
      <c r="AC111" s="433">
        <f t="shared" si="55"/>
        <v>0</v>
      </c>
      <c r="AD111" s="433">
        <f t="shared" si="56"/>
        <v>0</v>
      </c>
      <c r="AE111" s="433">
        <f t="shared" si="57"/>
        <v>0</v>
      </c>
      <c r="AF111" s="433">
        <f t="shared" si="58"/>
        <v>0</v>
      </c>
      <c r="AG111" s="433">
        <f t="shared" si="59"/>
        <v>0</v>
      </c>
      <c r="AH111" s="433">
        <f t="shared" si="60"/>
        <v>0</v>
      </c>
      <c r="AI111" s="433">
        <f t="shared" si="61"/>
        <v>0</v>
      </c>
      <c r="AJ111" s="433">
        <f t="shared" si="62"/>
        <v>0</v>
      </c>
      <c r="AK111" s="433">
        <f t="shared" si="63"/>
        <v>0</v>
      </c>
      <c r="AL111" s="95">
        <f t="shared" si="64"/>
        <v>0</v>
      </c>
      <c r="AM111" s="95">
        <f t="shared" si="65"/>
        <v>0</v>
      </c>
      <c r="AN111" s="95"/>
      <c r="AO111" s="95"/>
    </row>
    <row r="112" spans="1:41" ht="15.75">
      <c r="A112" s="425"/>
      <c r="B112" s="410" t="s">
        <v>418</v>
      </c>
      <c r="C112" s="865"/>
      <c r="D112" s="866"/>
      <c r="E112" s="866"/>
      <c r="F112" s="866"/>
      <c r="G112" s="866"/>
      <c r="H112" s="866"/>
      <c r="I112" s="866"/>
      <c r="J112" s="866"/>
      <c r="K112" s="866"/>
      <c r="L112" s="866"/>
      <c r="M112" s="867"/>
      <c r="N112" s="543">
        <f>SUM(N103:N111)</f>
        <v>0</v>
      </c>
      <c r="O112" s="589"/>
      <c r="P112" s="589"/>
      <c r="Q112" s="577" t="s">
        <v>24</v>
      </c>
      <c r="R112" s="432"/>
      <c r="S112" s="433">
        <f t="shared" si="46"/>
        <v>0</v>
      </c>
      <c r="T112" s="433">
        <f t="shared" si="47"/>
        <v>0</v>
      </c>
      <c r="U112" s="433">
        <f t="shared" si="48"/>
        <v>0</v>
      </c>
      <c r="V112" s="433">
        <f t="shared" si="49"/>
        <v>0</v>
      </c>
      <c r="W112" s="433">
        <f t="shared" si="50"/>
        <v>0</v>
      </c>
      <c r="X112" s="433">
        <f t="shared" si="51"/>
        <v>0</v>
      </c>
      <c r="Y112" s="433">
        <f t="shared" si="52"/>
        <v>0</v>
      </c>
      <c r="Z112" s="433">
        <f t="shared" si="53"/>
        <v>0</v>
      </c>
      <c r="AA112" s="433">
        <f t="shared" si="54"/>
        <v>0</v>
      </c>
      <c r="AB112" s="433"/>
      <c r="AC112" s="433">
        <f t="shared" si="55"/>
        <v>0</v>
      </c>
      <c r="AD112" s="433">
        <f t="shared" si="56"/>
        <v>0</v>
      </c>
      <c r="AE112" s="433">
        <f t="shared" si="57"/>
        <v>0</v>
      </c>
      <c r="AF112" s="433">
        <f t="shared" si="58"/>
        <v>0</v>
      </c>
      <c r="AG112" s="433">
        <f t="shared" si="59"/>
        <v>0</v>
      </c>
      <c r="AH112" s="433">
        <f t="shared" si="60"/>
        <v>0</v>
      </c>
      <c r="AI112" s="433">
        <f t="shared" si="61"/>
        <v>0</v>
      </c>
      <c r="AJ112" s="433">
        <f t="shared" si="62"/>
        <v>0</v>
      </c>
      <c r="AK112" s="433">
        <f t="shared" si="63"/>
        <v>0</v>
      </c>
      <c r="AL112" s="95">
        <f t="shared" si="64"/>
        <v>0</v>
      </c>
      <c r="AM112" s="95">
        <f t="shared" si="65"/>
        <v>0</v>
      </c>
      <c r="AN112" s="95"/>
      <c r="AO112" s="95"/>
    </row>
    <row r="113" spans="1:41" ht="15.75">
      <c r="A113" s="171"/>
      <c r="B113" s="426"/>
      <c r="C113" s="426"/>
      <c r="D113" s="426"/>
      <c r="E113" s="426"/>
      <c r="F113" s="426"/>
      <c r="G113" s="426"/>
      <c r="H113" s="426"/>
      <c r="I113" s="426"/>
      <c r="J113" s="426"/>
      <c r="K113" s="426"/>
      <c r="L113" s="426"/>
      <c r="M113" s="426"/>
      <c r="N113" s="426"/>
      <c r="O113" s="426"/>
      <c r="P113" s="426"/>
      <c r="Q113" s="577" t="s">
        <v>27</v>
      </c>
      <c r="R113" s="432"/>
      <c r="S113" s="433">
        <f t="shared" si="46"/>
        <v>0</v>
      </c>
      <c r="T113" s="433">
        <f t="shared" si="47"/>
        <v>0</v>
      </c>
      <c r="U113" s="433">
        <f t="shared" si="48"/>
        <v>0</v>
      </c>
      <c r="V113" s="433">
        <f t="shared" si="49"/>
        <v>0</v>
      </c>
      <c r="W113" s="433">
        <f t="shared" si="50"/>
        <v>0</v>
      </c>
      <c r="X113" s="433">
        <f t="shared" si="51"/>
        <v>0</v>
      </c>
      <c r="Y113" s="433">
        <f t="shared" si="52"/>
        <v>0</v>
      </c>
      <c r="Z113" s="433">
        <f t="shared" si="53"/>
        <v>0</v>
      </c>
      <c r="AA113" s="433">
        <f t="shared" si="54"/>
        <v>0</v>
      </c>
      <c r="AB113" s="433"/>
      <c r="AC113" s="433">
        <f t="shared" si="55"/>
        <v>0</v>
      </c>
      <c r="AD113" s="433">
        <f t="shared" si="56"/>
        <v>0</v>
      </c>
      <c r="AE113" s="433">
        <f t="shared" si="57"/>
        <v>0</v>
      </c>
      <c r="AF113" s="433">
        <f t="shared" si="58"/>
        <v>0</v>
      </c>
      <c r="AG113" s="433">
        <f t="shared" si="59"/>
        <v>0</v>
      </c>
      <c r="AH113" s="433">
        <f t="shared" si="60"/>
        <v>0</v>
      </c>
      <c r="AI113" s="433">
        <f t="shared" si="61"/>
        <v>0</v>
      </c>
      <c r="AJ113" s="433">
        <f t="shared" si="62"/>
        <v>0</v>
      </c>
      <c r="AK113" s="433">
        <f t="shared" si="63"/>
        <v>0</v>
      </c>
      <c r="AL113" s="95">
        <f t="shared" si="64"/>
        <v>0</v>
      </c>
      <c r="AM113" s="95">
        <f t="shared" si="65"/>
        <v>0</v>
      </c>
      <c r="AN113" s="95"/>
      <c r="AO113" s="95"/>
    </row>
    <row r="114" spans="1:41" ht="15.75" hidden="1">
      <c r="A114" s="171"/>
      <c r="B114" s="427"/>
      <c r="C114" s="427"/>
      <c r="D114" s="427"/>
      <c r="E114" s="427"/>
      <c r="F114" s="427"/>
      <c r="G114" s="427"/>
      <c r="H114" s="427"/>
      <c r="I114" s="427"/>
      <c r="J114" s="427"/>
      <c r="K114" s="427"/>
      <c r="L114" s="427"/>
      <c r="M114" s="427"/>
      <c r="N114" s="427"/>
      <c r="O114" s="427"/>
      <c r="P114" s="427"/>
      <c r="Q114" s="577" t="s">
        <v>29</v>
      </c>
      <c r="R114" s="432"/>
      <c r="S114" s="433">
        <f t="shared" si="46"/>
        <v>0</v>
      </c>
      <c r="T114" s="433">
        <f t="shared" si="47"/>
        <v>0</v>
      </c>
      <c r="U114" s="433">
        <f t="shared" si="48"/>
        <v>0</v>
      </c>
      <c r="V114" s="433">
        <f t="shared" si="49"/>
        <v>0</v>
      </c>
      <c r="W114" s="433">
        <f t="shared" si="50"/>
        <v>0</v>
      </c>
      <c r="X114" s="433">
        <f t="shared" si="51"/>
        <v>0</v>
      </c>
      <c r="Y114" s="433">
        <f t="shared" si="52"/>
        <v>0</v>
      </c>
      <c r="Z114" s="433">
        <f t="shared" si="53"/>
        <v>0</v>
      </c>
      <c r="AA114" s="433">
        <f t="shared" si="54"/>
        <v>0</v>
      </c>
      <c r="AB114" s="433"/>
      <c r="AC114" s="433">
        <f t="shared" si="55"/>
        <v>0</v>
      </c>
      <c r="AD114" s="433">
        <f t="shared" si="56"/>
        <v>0</v>
      </c>
      <c r="AE114" s="433">
        <f t="shared" si="57"/>
        <v>0</v>
      </c>
      <c r="AF114" s="433">
        <f t="shared" si="58"/>
        <v>0</v>
      </c>
      <c r="AG114" s="433">
        <f t="shared" si="59"/>
        <v>0</v>
      </c>
      <c r="AH114" s="433">
        <f t="shared" si="60"/>
        <v>0</v>
      </c>
      <c r="AI114" s="433">
        <f t="shared" si="61"/>
        <v>0</v>
      </c>
      <c r="AJ114" s="433">
        <f t="shared" si="62"/>
        <v>0</v>
      </c>
      <c r="AK114" s="433">
        <f t="shared" si="63"/>
        <v>0</v>
      </c>
      <c r="AL114" s="95">
        <f t="shared" si="64"/>
        <v>0</v>
      </c>
      <c r="AM114" s="95">
        <f t="shared" si="65"/>
        <v>0</v>
      </c>
      <c r="AN114" s="95"/>
      <c r="AO114" s="95"/>
    </row>
    <row r="115" spans="1:41" ht="15.75" hidden="1">
      <c r="A115" s="171"/>
      <c r="B115" s="427"/>
      <c r="C115" s="427"/>
      <c r="D115" s="427"/>
      <c r="E115" s="427"/>
      <c r="F115" s="427"/>
      <c r="G115" s="427"/>
      <c r="H115" s="427"/>
      <c r="I115" s="427"/>
      <c r="J115" s="427"/>
      <c r="K115" s="427"/>
      <c r="L115" s="427"/>
      <c r="M115" s="427"/>
      <c r="N115" s="427"/>
      <c r="O115" s="427"/>
      <c r="P115" s="427"/>
      <c r="Q115" s="577" t="s">
        <v>419</v>
      </c>
      <c r="R115" s="432"/>
      <c r="S115" s="433">
        <f t="shared" si="46"/>
        <v>0</v>
      </c>
      <c r="T115" s="433">
        <f t="shared" si="47"/>
        <v>0</v>
      </c>
      <c r="U115" s="433">
        <f t="shared" si="48"/>
        <v>0</v>
      </c>
      <c r="V115" s="433">
        <f t="shared" si="49"/>
        <v>0</v>
      </c>
      <c r="W115" s="433">
        <f t="shared" si="50"/>
        <v>0</v>
      </c>
      <c r="X115" s="433">
        <f t="shared" si="51"/>
        <v>0</v>
      </c>
      <c r="Y115" s="433">
        <f t="shared" si="52"/>
        <v>0</v>
      </c>
      <c r="Z115" s="433">
        <f t="shared" si="53"/>
        <v>0</v>
      </c>
      <c r="AA115" s="433">
        <f t="shared" si="54"/>
        <v>0</v>
      </c>
      <c r="AB115" s="433"/>
      <c r="AC115" s="433">
        <f t="shared" si="55"/>
        <v>0</v>
      </c>
      <c r="AD115" s="433">
        <f t="shared" si="56"/>
        <v>0</v>
      </c>
      <c r="AE115" s="433">
        <f t="shared" si="57"/>
        <v>0</v>
      </c>
      <c r="AF115" s="433">
        <f t="shared" si="58"/>
        <v>0</v>
      </c>
      <c r="AG115" s="433">
        <f t="shared" si="59"/>
        <v>0</v>
      </c>
      <c r="AH115" s="433">
        <f t="shared" si="60"/>
        <v>0</v>
      </c>
      <c r="AI115" s="433">
        <f t="shared" si="61"/>
        <v>0</v>
      </c>
      <c r="AJ115" s="433">
        <f t="shared" si="62"/>
        <v>0</v>
      </c>
      <c r="AK115" s="433">
        <f t="shared" si="63"/>
        <v>0</v>
      </c>
      <c r="AL115" s="95">
        <f t="shared" si="64"/>
        <v>0</v>
      </c>
      <c r="AM115" s="95">
        <f t="shared" si="65"/>
        <v>0</v>
      </c>
      <c r="AN115" s="95"/>
      <c r="AO115" s="95"/>
    </row>
    <row r="116" spans="1:41" hidden="1">
      <c r="A116" s="171"/>
      <c r="B116" s="427"/>
      <c r="C116" s="427"/>
      <c r="D116" s="427"/>
      <c r="E116" s="427"/>
      <c r="F116" s="427"/>
      <c r="G116" s="427"/>
      <c r="H116" s="427"/>
      <c r="I116" s="427"/>
      <c r="J116" s="427"/>
      <c r="K116" s="427"/>
      <c r="L116" s="427"/>
      <c r="M116" s="427"/>
      <c r="N116" s="427"/>
      <c r="O116" s="427"/>
      <c r="P116" s="427"/>
      <c r="Q116" s="432" t="s">
        <v>420</v>
      </c>
      <c r="R116" s="432"/>
      <c r="S116" s="433">
        <f t="shared" si="46"/>
        <v>0</v>
      </c>
      <c r="T116" s="433">
        <f t="shared" si="47"/>
        <v>0</v>
      </c>
      <c r="U116" s="433">
        <f t="shared" si="48"/>
        <v>0</v>
      </c>
      <c r="V116" s="433">
        <f t="shared" si="49"/>
        <v>0</v>
      </c>
      <c r="W116" s="433">
        <f t="shared" si="50"/>
        <v>0</v>
      </c>
      <c r="X116" s="433">
        <f t="shared" si="51"/>
        <v>0</v>
      </c>
      <c r="Y116" s="433">
        <f t="shared" si="52"/>
        <v>0</v>
      </c>
      <c r="Z116" s="433">
        <f t="shared" si="53"/>
        <v>0</v>
      </c>
      <c r="AA116" s="433">
        <f t="shared" si="54"/>
        <v>0</v>
      </c>
      <c r="AB116" s="433"/>
      <c r="AC116" s="433">
        <f t="shared" si="55"/>
        <v>0</v>
      </c>
      <c r="AD116" s="433">
        <f t="shared" si="56"/>
        <v>0</v>
      </c>
      <c r="AE116" s="433">
        <f t="shared" si="57"/>
        <v>0</v>
      </c>
      <c r="AF116" s="433">
        <f t="shared" si="58"/>
        <v>0</v>
      </c>
      <c r="AG116" s="433">
        <f t="shared" si="59"/>
        <v>0</v>
      </c>
      <c r="AH116" s="433">
        <f t="shared" si="60"/>
        <v>0</v>
      </c>
      <c r="AI116" s="433">
        <f t="shared" si="61"/>
        <v>0</v>
      </c>
      <c r="AJ116" s="433">
        <f t="shared" si="62"/>
        <v>0</v>
      </c>
      <c r="AK116" s="433">
        <f t="shared" si="63"/>
        <v>0</v>
      </c>
      <c r="AL116" s="95">
        <f t="shared" si="64"/>
        <v>0</v>
      </c>
      <c r="AM116" s="95">
        <f t="shared" si="65"/>
        <v>0</v>
      </c>
      <c r="AN116" s="95"/>
      <c r="AO116" s="95"/>
    </row>
    <row r="117" spans="1:41" ht="15.75" hidden="1">
      <c r="A117" s="428"/>
      <c r="B117" s="171"/>
      <c r="C117" s="171"/>
      <c r="D117" s="171"/>
      <c r="E117" s="171"/>
      <c r="F117" s="171"/>
      <c r="G117" s="171"/>
      <c r="H117" s="171"/>
      <c r="I117" s="171"/>
      <c r="J117" s="171"/>
      <c r="K117" s="427"/>
      <c r="L117" s="427"/>
      <c r="M117" s="427"/>
      <c r="N117" s="427"/>
      <c r="O117" s="427"/>
      <c r="P117" s="427"/>
      <c r="Q117" s="432" t="s">
        <v>421</v>
      </c>
      <c r="R117" s="427"/>
      <c r="S117" s="433">
        <f t="shared" si="46"/>
        <v>0</v>
      </c>
      <c r="T117" s="433">
        <f t="shared" si="47"/>
        <v>0</v>
      </c>
      <c r="U117" s="433">
        <f t="shared" si="48"/>
        <v>0</v>
      </c>
      <c r="V117" s="433">
        <f t="shared" si="49"/>
        <v>0</v>
      </c>
      <c r="W117" s="433">
        <f t="shared" si="50"/>
        <v>0</v>
      </c>
      <c r="X117" s="433">
        <f t="shared" si="51"/>
        <v>0</v>
      </c>
      <c r="Y117" s="433">
        <f t="shared" si="52"/>
        <v>0</v>
      </c>
      <c r="Z117" s="433">
        <f t="shared" si="53"/>
        <v>0</v>
      </c>
      <c r="AA117" s="433">
        <f t="shared" si="54"/>
        <v>0</v>
      </c>
      <c r="AB117" s="433"/>
      <c r="AC117" s="433">
        <f t="shared" si="55"/>
        <v>0</v>
      </c>
      <c r="AD117" s="433">
        <f t="shared" si="56"/>
        <v>0</v>
      </c>
      <c r="AE117" s="433">
        <f t="shared" si="57"/>
        <v>0</v>
      </c>
      <c r="AF117" s="433">
        <f t="shared" si="58"/>
        <v>0</v>
      </c>
      <c r="AG117" s="433">
        <f t="shared" si="59"/>
        <v>0</v>
      </c>
      <c r="AH117" s="433">
        <f t="shared" si="60"/>
        <v>0</v>
      </c>
      <c r="AI117" s="433">
        <f t="shared" si="61"/>
        <v>0</v>
      </c>
      <c r="AJ117" s="433">
        <f t="shared" si="62"/>
        <v>0</v>
      </c>
      <c r="AK117" s="433">
        <f t="shared" si="63"/>
        <v>0</v>
      </c>
      <c r="AL117" s="95">
        <f t="shared" si="64"/>
        <v>0</v>
      </c>
      <c r="AM117" s="95">
        <f t="shared" si="65"/>
        <v>0</v>
      </c>
      <c r="AN117" s="95"/>
      <c r="AO117" s="95"/>
    </row>
    <row r="118" spans="1:41" ht="15.75" hidden="1">
      <c r="A118" s="429"/>
      <c r="B118" s="430"/>
      <c r="C118" s="430"/>
      <c r="D118" s="430"/>
      <c r="E118" s="430"/>
      <c r="F118" s="430"/>
      <c r="G118" s="430"/>
      <c r="H118" s="430"/>
      <c r="I118" s="430"/>
      <c r="J118" s="430"/>
      <c r="K118" s="430"/>
      <c r="L118" s="427"/>
      <c r="M118" s="427"/>
      <c r="N118" s="427"/>
      <c r="O118" s="427"/>
      <c r="P118" s="427"/>
      <c r="Q118" s="432" t="s">
        <v>425</v>
      </c>
      <c r="R118" s="427"/>
      <c r="S118" s="433">
        <f t="shared" si="46"/>
        <v>0</v>
      </c>
      <c r="T118" s="433">
        <f t="shared" si="47"/>
        <v>0</v>
      </c>
      <c r="U118" s="433">
        <f t="shared" si="48"/>
        <v>0</v>
      </c>
      <c r="V118" s="433">
        <f t="shared" si="49"/>
        <v>0</v>
      </c>
      <c r="W118" s="433">
        <f t="shared" si="50"/>
        <v>0</v>
      </c>
      <c r="X118" s="433">
        <f t="shared" si="51"/>
        <v>0</v>
      </c>
      <c r="Y118" s="433">
        <f t="shared" si="52"/>
        <v>0</v>
      </c>
      <c r="Z118" s="433">
        <f t="shared" si="53"/>
        <v>0</v>
      </c>
      <c r="AA118" s="433">
        <f t="shared" si="54"/>
        <v>0</v>
      </c>
      <c r="AB118" s="433"/>
      <c r="AC118" s="433">
        <f t="shared" si="55"/>
        <v>0</v>
      </c>
      <c r="AD118" s="433">
        <f t="shared" si="56"/>
        <v>0</v>
      </c>
      <c r="AE118" s="433">
        <f t="shared" si="57"/>
        <v>0</v>
      </c>
      <c r="AF118" s="433">
        <f t="shared" si="58"/>
        <v>0</v>
      </c>
      <c r="AG118" s="433">
        <f t="shared" si="59"/>
        <v>0</v>
      </c>
      <c r="AH118" s="433">
        <f t="shared" si="60"/>
        <v>0</v>
      </c>
      <c r="AI118" s="433">
        <f t="shared" si="61"/>
        <v>0</v>
      </c>
      <c r="AJ118" s="433">
        <f t="shared" si="62"/>
        <v>0</v>
      </c>
      <c r="AK118" s="433">
        <f t="shared" si="63"/>
        <v>0</v>
      </c>
      <c r="AL118" s="95">
        <f t="shared" si="64"/>
        <v>0</v>
      </c>
      <c r="AM118" s="95">
        <f t="shared" si="65"/>
        <v>0</v>
      </c>
      <c r="AN118" s="95"/>
      <c r="AO118" s="95"/>
    </row>
    <row r="119" spans="1:41" ht="15.75" hidden="1">
      <c r="A119" s="429"/>
      <c r="B119" s="430"/>
      <c r="C119" s="430"/>
      <c r="D119" s="430"/>
      <c r="E119" s="430"/>
      <c r="F119" s="430" t="s">
        <v>422</v>
      </c>
      <c r="G119" s="430" t="s">
        <v>423</v>
      </c>
      <c r="H119" s="430" t="s">
        <v>424</v>
      </c>
      <c r="K119" s="430"/>
      <c r="L119" s="427"/>
      <c r="M119" s="427"/>
      <c r="N119" s="427"/>
      <c r="O119" s="427"/>
      <c r="P119" s="427"/>
      <c r="Q119" s="432" t="s">
        <v>427</v>
      </c>
      <c r="R119" s="427"/>
      <c r="S119" s="433">
        <f t="shared" si="46"/>
        <v>0</v>
      </c>
      <c r="T119" s="433">
        <f t="shared" si="47"/>
        <v>0</v>
      </c>
      <c r="U119" s="433">
        <f t="shared" si="48"/>
        <v>0</v>
      </c>
      <c r="V119" s="433">
        <f t="shared" si="49"/>
        <v>0</v>
      </c>
      <c r="W119" s="433">
        <f t="shared" si="50"/>
        <v>0</v>
      </c>
      <c r="X119" s="433">
        <f t="shared" si="51"/>
        <v>0</v>
      </c>
      <c r="Y119" s="433">
        <f t="shared" si="52"/>
        <v>0</v>
      </c>
      <c r="Z119" s="433">
        <f t="shared" si="53"/>
        <v>0</v>
      </c>
      <c r="AA119" s="433">
        <f t="shared" si="54"/>
        <v>0</v>
      </c>
      <c r="AB119" s="433"/>
      <c r="AC119" s="433">
        <f t="shared" si="55"/>
        <v>0</v>
      </c>
      <c r="AD119" s="433">
        <f t="shared" si="56"/>
        <v>0</v>
      </c>
      <c r="AE119" s="433">
        <f t="shared" si="57"/>
        <v>0</v>
      </c>
      <c r="AF119" s="433">
        <f t="shared" si="58"/>
        <v>0</v>
      </c>
      <c r="AG119" s="433">
        <f t="shared" si="59"/>
        <v>0</v>
      </c>
      <c r="AH119" s="433">
        <f t="shared" si="60"/>
        <v>0</v>
      </c>
      <c r="AI119" s="433">
        <f t="shared" si="61"/>
        <v>0</v>
      </c>
      <c r="AJ119" s="433">
        <f t="shared" si="62"/>
        <v>0</v>
      </c>
      <c r="AK119" s="433">
        <f t="shared" si="63"/>
        <v>0</v>
      </c>
      <c r="AL119" s="95">
        <f t="shared" si="64"/>
        <v>0</v>
      </c>
      <c r="AM119" s="95">
        <f t="shared" si="65"/>
        <v>0</v>
      </c>
      <c r="AN119" s="95"/>
      <c r="AO119" s="95"/>
    </row>
    <row r="120" spans="1:41" ht="15.75" hidden="1">
      <c r="A120" s="429"/>
      <c r="B120" s="430"/>
      <c r="C120" s="430"/>
      <c r="D120" s="430"/>
      <c r="E120" s="430" t="s">
        <v>426</v>
      </c>
      <c r="F120" s="430">
        <f>+SUM(S103:AA115)</f>
        <v>0</v>
      </c>
      <c r="G120" s="430">
        <f>SUM(S116:AA122)</f>
        <v>0</v>
      </c>
      <c r="H120" s="430">
        <f>+SUM(S123:AA128)</f>
        <v>0</v>
      </c>
      <c r="K120" s="430"/>
      <c r="L120" s="427"/>
      <c r="M120" s="427"/>
      <c r="N120" s="427"/>
      <c r="O120" s="427"/>
      <c r="P120" s="427"/>
      <c r="Q120" s="432" t="s">
        <v>428</v>
      </c>
      <c r="R120" s="427"/>
      <c r="S120" s="433">
        <f t="shared" si="46"/>
        <v>0</v>
      </c>
      <c r="T120" s="433">
        <f t="shared" si="47"/>
        <v>0</v>
      </c>
      <c r="U120" s="433">
        <f t="shared" si="48"/>
        <v>0</v>
      </c>
      <c r="V120" s="433">
        <f t="shared" si="49"/>
        <v>0</v>
      </c>
      <c r="W120" s="433">
        <f t="shared" si="50"/>
        <v>0</v>
      </c>
      <c r="X120" s="433">
        <f t="shared" si="51"/>
        <v>0</v>
      </c>
      <c r="Y120" s="433">
        <f t="shared" si="52"/>
        <v>0</v>
      </c>
      <c r="Z120" s="433">
        <f t="shared" si="53"/>
        <v>0</v>
      </c>
      <c r="AA120" s="433">
        <f t="shared" si="54"/>
        <v>0</v>
      </c>
      <c r="AB120" s="433"/>
      <c r="AC120" s="433">
        <f t="shared" si="55"/>
        <v>0</v>
      </c>
      <c r="AD120" s="433">
        <f t="shared" si="56"/>
        <v>0</v>
      </c>
      <c r="AE120" s="433">
        <f t="shared" si="57"/>
        <v>0</v>
      </c>
      <c r="AF120" s="433">
        <f t="shared" si="58"/>
        <v>0</v>
      </c>
      <c r="AG120" s="433">
        <f t="shared" si="59"/>
        <v>0</v>
      </c>
      <c r="AH120" s="433">
        <f t="shared" si="60"/>
        <v>0</v>
      </c>
      <c r="AI120" s="433">
        <f t="shared" si="61"/>
        <v>0</v>
      </c>
      <c r="AJ120" s="433">
        <f t="shared" si="62"/>
        <v>0</v>
      </c>
      <c r="AK120" s="433">
        <f t="shared" si="63"/>
        <v>0</v>
      </c>
      <c r="AL120" s="95">
        <f t="shared" si="64"/>
        <v>0</v>
      </c>
      <c r="AM120" s="95">
        <f t="shared" si="65"/>
        <v>0</v>
      </c>
      <c r="AN120" s="95"/>
      <c r="AO120" s="95"/>
    </row>
    <row r="121" spans="1:41" ht="15.75" hidden="1">
      <c r="A121" s="429"/>
      <c r="B121" s="430"/>
      <c r="C121" s="430"/>
      <c r="D121" s="430"/>
      <c r="E121" s="430"/>
      <c r="F121" s="430"/>
      <c r="G121" s="430"/>
      <c r="H121" s="430"/>
      <c r="K121" s="430"/>
      <c r="L121" s="427"/>
      <c r="M121" s="427"/>
      <c r="N121" s="427"/>
      <c r="O121" s="427"/>
      <c r="P121" s="427"/>
      <c r="Q121" s="432" t="s">
        <v>429</v>
      </c>
      <c r="R121" s="427"/>
      <c r="S121" s="433">
        <f t="shared" si="46"/>
        <v>0</v>
      </c>
      <c r="T121" s="433">
        <f t="shared" si="47"/>
        <v>0</v>
      </c>
      <c r="U121" s="433">
        <f t="shared" si="48"/>
        <v>0</v>
      </c>
      <c r="V121" s="433">
        <f t="shared" si="49"/>
        <v>0</v>
      </c>
      <c r="W121" s="433">
        <f t="shared" si="50"/>
        <v>0</v>
      </c>
      <c r="X121" s="433">
        <f t="shared" si="51"/>
        <v>0</v>
      </c>
      <c r="Y121" s="433">
        <f t="shared" si="52"/>
        <v>0</v>
      </c>
      <c r="Z121" s="433">
        <f t="shared" si="53"/>
        <v>0</v>
      </c>
      <c r="AA121" s="433">
        <f t="shared" si="54"/>
        <v>0</v>
      </c>
      <c r="AB121" s="433"/>
      <c r="AC121" s="433">
        <f t="shared" si="55"/>
        <v>0</v>
      </c>
      <c r="AD121" s="433">
        <f t="shared" si="56"/>
        <v>0</v>
      </c>
      <c r="AE121" s="433">
        <f t="shared" si="57"/>
        <v>0</v>
      </c>
      <c r="AF121" s="433">
        <f t="shared" si="58"/>
        <v>0</v>
      </c>
      <c r="AG121" s="433">
        <f t="shared" si="59"/>
        <v>0</v>
      </c>
      <c r="AH121" s="433">
        <f t="shared" si="60"/>
        <v>0</v>
      </c>
      <c r="AI121" s="433">
        <f t="shared" si="61"/>
        <v>0</v>
      </c>
      <c r="AJ121" s="433">
        <f t="shared" si="62"/>
        <v>0</v>
      </c>
      <c r="AK121" s="433">
        <f t="shared" si="63"/>
        <v>0</v>
      </c>
      <c r="AL121" s="95">
        <f t="shared" si="64"/>
        <v>0</v>
      </c>
      <c r="AM121" s="95">
        <f t="shared" si="65"/>
        <v>0</v>
      </c>
      <c r="AN121" s="95"/>
      <c r="AO121" s="95"/>
    </row>
    <row r="122" spans="1:41" hidden="1">
      <c r="A122" s="431"/>
      <c r="B122" s="430"/>
      <c r="C122" s="430"/>
      <c r="D122" s="430"/>
      <c r="E122" s="430" t="s">
        <v>408</v>
      </c>
      <c r="F122" s="430">
        <f>+SUM(AC103:AK115)</f>
        <v>0</v>
      </c>
      <c r="G122" s="430">
        <f>+SUM(AC116:AK122)</f>
        <v>0</v>
      </c>
      <c r="H122" s="430">
        <f>+SUM(AC123:AK128)</f>
        <v>0</v>
      </c>
      <c r="K122" s="430"/>
      <c r="L122" s="430"/>
      <c r="M122" s="430"/>
      <c r="N122" s="430"/>
      <c r="O122" s="430"/>
      <c r="P122" s="430"/>
      <c r="Q122" s="432" t="s">
        <v>430</v>
      </c>
      <c r="R122" s="430"/>
      <c r="S122" s="433">
        <f t="shared" si="46"/>
        <v>0</v>
      </c>
      <c r="T122" s="433">
        <f t="shared" si="47"/>
        <v>0</v>
      </c>
      <c r="U122" s="433">
        <f t="shared" si="48"/>
        <v>0</v>
      </c>
      <c r="V122" s="433">
        <f t="shared" si="49"/>
        <v>0</v>
      </c>
      <c r="W122" s="433">
        <f t="shared" si="50"/>
        <v>0</v>
      </c>
      <c r="X122" s="433">
        <f t="shared" si="51"/>
        <v>0</v>
      </c>
      <c r="Y122" s="433">
        <f t="shared" si="52"/>
        <v>0</v>
      </c>
      <c r="Z122" s="433">
        <f t="shared" si="53"/>
        <v>0</v>
      </c>
      <c r="AA122" s="433">
        <f t="shared" si="54"/>
        <v>0</v>
      </c>
      <c r="AB122" s="433"/>
      <c r="AC122" s="433">
        <f t="shared" si="55"/>
        <v>0</v>
      </c>
      <c r="AD122" s="433">
        <f t="shared" si="56"/>
        <v>0</v>
      </c>
      <c r="AE122" s="433">
        <f t="shared" si="57"/>
        <v>0</v>
      </c>
      <c r="AF122" s="433">
        <f t="shared" si="58"/>
        <v>0</v>
      </c>
      <c r="AG122" s="433">
        <f t="shared" si="59"/>
        <v>0</v>
      </c>
      <c r="AH122" s="433">
        <f t="shared" si="60"/>
        <v>0</v>
      </c>
      <c r="AI122" s="433">
        <f t="shared" si="61"/>
        <v>0</v>
      </c>
      <c r="AJ122" s="433">
        <f t="shared" si="62"/>
        <v>0</v>
      </c>
      <c r="AK122" s="433">
        <f t="shared" si="63"/>
        <v>0</v>
      </c>
      <c r="AL122" s="95">
        <f t="shared" si="64"/>
        <v>0</v>
      </c>
      <c r="AM122" s="95">
        <f t="shared" si="65"/>
        <v>0</v>
      </c>
      <c r="AN122" s="95"/>
      <c r="AO122" s="95"/>
    </row>
    <row r="123" spans="1:41" ht="15.75" hidden="1">
      <c r="A123" s="431"/>
      <c r="B123" s="430"/>
      <c r="C123" s="430"/>
      <c r="D123" s="430"/>
      <c r="E123" s="430"/>
      <c r="F123" s="430"/>
      <c r="G123" s="430"/>
      <c r="H123" s="430"/>
      <c r="I123" s="430"/>
      <c r="J123" s="430"/>
      <c r="K123" s="430"/>
      <c r="L123" s="430"/>
      <c r="M123" s="430"/>
      <c r="N123" s="430"/>
      <c r="O123" s="430"/>
      <c r="P123" s="430"/>
      <c r="Q123" s="577" t="s">
        <v>431</v>
      </c>
      <c r="R123" s="430"/>
      <c r="S123" s="433">
        <f t="shared" si="46"/>
        <v>0</v>
      </c>
      <c r="T123" s="433">
        <f t="shared" si="47"/>
        <v>0</v>
      </c>
      <c r="U123" s="433">
        <f t="shared" si="48"/>
        <v>0</v>
      </c>
      <c r="V123" s="433">
        <f t="shared" si="49"/>
        <v>0</v>
      </c>
      <c r="W123" s="433">
        <f t="shared" si="50"/>
        <v>0</v>
      </c>
      <c r="X123" s="433">
        <f t="shared" si="51"/>
        <v>0</v>
      </c>
      <c r="Y123" s="433">
        <f t="shared" si="52"/>
        <v>0</v>
      </c>
      <c r="Z123" s="433">
        <f t="shared" si="53"/>
        <v>0</v>
      </c>
      <c r="AA123" s="433">
        <f t="shared" si="54"/>
        <v>0</v>
      </c>
      <c r="AB123" s="433"/>
      <c r="AC123" s="433">
        <f t="shared" si="55"/>
        <v>0</v>
      </c>
      <c r="AD123" s="433">
        <f t="shared" si="56"/>
        <v>0</v>
      </c>
      <c r="AE123" s="433">
        <f t="shared" si="57"/>
        <v>0</v>
      </c>
      <c r="AF123" s="433">
        <f t="shared" si="58"/>
        <v>0</v>
      </c>
      <c r="AG123" s="433">
        <f t="shared" si="59"/>
        <v>0</v>
      </c>
      <c r="AH123" s="433">
        <f t="shared" si="60"/>
        <v>0</v>
      </c>
      <c r="AI123" s="433">
        <f t="shared" si="61"/>
        <v>0</v>
      </c>
      <c r="AJ123" s="433">
        <f t="shared" si="62"/>
        <v>0</v>
      </c>
      <c r="AK123" s="433">
        <f t="shared" si="63"/>
        <v>0</v>
      </c>
      <c r="AL123" s="95">
        <f t="shared" si="64"/>
        <v>0</v>
      </c>
      <c r="AM123" s="95">
        <f t="shared" si="65"/>
        <v>0</v>
      </c>
      <c r="AN123" s="95"/>
      <c r="AO123" s="95"/>
    </row>
    <row r="124" spans="1:41" ht="15.75" hidden="1">
      <c r="A124" s="171"/>
      <c r="B124" s="427"/>
      <c r="C124" s="427"/>
      <c r="D124" s="427"/>
      <c r="E124" s="427"/>
      <c r="F124" s="427"/>
      <c r="G124" s="427"/>
      <c r="H124" s="427"/>
      <c r="I124" s="427"/>
      <c r="J124" s="427"/>
      <c r="K124" s="427"/>
      <c r="L124" s="427"/>
      <c r="M124" s="427"/>
      <c r="N124" s="427"/>
      <c r="O124" s="427"/>
      <c r="P124" s="427"/>
      <c r="Q124" s="577" t="s">
        <v>432</v>
      </c>
      <c r="R124" s="432"/>
      <c r="S124" s="433">
        <f t="shared" si="46"/>
        <v>0</v>
      </c>
      <c r="T124" s="433">
        <f t="shared" si="47"/>
        <v>0</v>
      </c>
      <c r="U124" s="433">
        <f t="shared" si="48"/>
        <v>0</v>
      </c>
      <c r="V124" s="433">
        <f t="shared" si="49"/>
        <v>0</v>
      </c>
      <c r="W124" s="433">
        <f t="shared" si="50"/>
        <v>0</v>
      </c>
      <c r="X124" s="433">
        <f t="shared" si="51"/>
        <v>0</v>
      </c>
      <c r="Y124" s="433">
        <f t="shared" si="52"/>
        <v>0</v>
      </c>
      <c r="Z124" s="433">
        <f t="shared" si="53"/>
        <v>0</v>
      </c>
      <c r="AA124" s="433">
        <f t="shared" si="54"/>
        <v>0</v>
      </c>
      <c r="AB124" s="433"/>
      <c r="AC124" s="433">
        <f t="shared" si="55"/>
        <v>0</v>
      </c>
      <c r="AD124" s="433">
        <f t="shared" si="56"/>
        <v>0</v>
      </c>
      <c r="AE124" s="433">
        <f t="shared" si="57"/>
        <v>0</v>
      </c>
      <c r="AF124" s="433">
        <f t="shared" si="58"/>
        <v>0</v>
      </c>
      <c r="AG124" s="433">
        <f t="shared" si="59"/>
        <v>0</v>
      </c>
      <c r="AH124" s="433">
        <f t="shared" si="60"/>
        <v>0</v>
      </c>
      <c r="AI124" s="433">
        <f t="shared" si="61"/>
        <v>0</v>
      </c>
      <c r="AJ124" s="433">
        <f t="shared" si="62"/>
        <v>0</v>
      </c>
      <c r="AK124" s="433">
        <f t="shared" si="63"/>
        <v>0</v>
      </c>
      <c r="AL124" s="95">
        <f t="shared" si="64"/>
        <v>0</v>
      </c>
      <c r="AM124" s="95">
        <f t="shared" si="65"/>
        <v>0</v>
      </c>
      <c r="AN124" s="95"/>
      <c r="AO124" s="95"/>
    </row>
    <row r="125" spans="1:41" ht="15.75" hidden="1">
      <c r="A125" s="171"/>
      <c r="B125" s="427"/>
      <c r="C125" s="427"/>
      <c r="D125" s="427"/>
      <c r="E125" s="427"/>
      <c r="F125" s="427"/>
      <c r="G125" s="427"/>
      <c r="H125" s="427"/>
      <c r="I125" s="427"/>
      <c r="J125" s="427"/>
      <c r="K125" s="427"/>
      <c r="L125" s="427"/>
      <c r="M125" s="427"/>
      <c r="N125" s="427"/>
      <c r="O125" s="427"/>
      <c r="P125" s="427"/>
      <c r="Q125" s="577" t="s">
        <v>433</v>
      </c>
      <c r="R125" s="432"/>
      <c r="S125" s="433">
        <f t="shared" si="46"/>
        <v>0</v>
      </c>
      <c r="T125" s="433">
        <f t="shared" si="47"/>
        <v>0</v>
      </c>
      <c r="U125" s="433">
        <f t="shared" si="48"/>
        <v>0</v>
      </c>
      <c r="V125" s="433">
        <f t="shared" si="49"/>
        <v>0</v>
      </c>
      <c r="W125" s="433">
        <f t="shared" si="50"/>
        <v>0</v>
      </c>
      <c r="X125" s="433">
        <f t="shared" si="51"/>
        <v>0</v>
      </c>
      <c r="Y125" s="433">
        <f t="shared" si="52"/>
        <v>0</v>
      </c>
      <c r="Z125" s="433">
        <f t="shared" si="53"/>
        <v>0</v>
      </c>
      <c r="AA125" s="433">
        <f t="shared" si="54"/>
        <v>0</v>
      </c>
      <c r="AB125" s="433"/>
      <c r="AC125" s="433">
        <f t="shared" si="55"/>
        <v>0</v>
      </c>
      <c r="AD125" s="433">
        <f t="shared" si="56"/>
        <v>0</v>
      </c>
      <c r="AE125" s="433">
        <f t="shared" si="57"/>
        <v>0</v>
      </c>
      <c r="AF125" s="433">
        <f t="shared" si="58"/>
        <v>0</v>
      </c>
      <c r="AG125" s="433">
        <f t="shared" si="59"/>
        <v>0</v>
      </c>
      <c r="AH125" s="433">
        <f t="shared" si="60"/>
        <v>0</v>
      </c>
      <c r="AI125" s="433">
        <f t="shared" si="61"/>
        <v>0</v>
      </c>
      <c r="AJ125" s="433">
        <f t="shared" si="62"/>
        <v>0</v>
      </c>
      <c r="AK125" s="433">
        <f t="shared" si="63"/>
        <v>0</v>
      </c>
      <c r="AL125" s="95">
        <f t="shared" si="64"/>
        <v>0</v>
      </c>
      <c r="AM125" s="95">
        <f t="shared" si="65"/>
        <v>0</v>
      </c>
      <c r="AN125" s="95"/>
      <c r="AO125" s="95"/>
    </row>
    <row r="126" spans="1:41" ht="15.75" hidden="1">
      <c r="A126" s="171"/>
      <c r="B126" s="427"/>
      <c r="C126" s="427"/>
      <c r="D126" s="427"/>
      <c r="E126" s="427"/>
      <c r="F126" s="427"/>
      <c r="G126" s="427"/>
      <c r="H126" s="427"/>
      <c r="I126" s="427"/>
      <c r="J126" s="427"/>
      <c r="K126" s="427"/>
      <c r="L126" s="427"/>
      <c r="M126" s="427"/>
      <c r="N126" s="427"/>
      <c r="O126" s="427"/>
      <c r="P126" s="427"/>
      <c r="Q126" s="577" t="s">
        <v>434</v>
      </c>
      <c r="R126" s="432"/>
      <c r="S126" s="433">
        <f t="shared" si="46"/>
        <v>0</v>
      </c>
      <c r="T126" s="433">
        <f t="shared" si="47"/>
        <v>0</v>
      </c>
      <c r="U126" s="433">
        <f t="shared" si="48"/>
        <v>0</v>
      </c>
      <c r="V126" s="433">
        <f t="shared" si="49"/>
        <v>0</v>
      </c>
      <c r="W126" s="433">
        <f t="shared" si="50"/>
        <v>0</v>
      </c>
      <c r="X126" s="433">
        <f t="shared" si="51"/>
        <v>0</v>
      </c>
      <c r="Y126" s="433">
        <f t="shared" si="52"/>
        <v>0</v>
      </c>
      <c r="Z126" s="433">
        <f t="shared" si="53"/>
        <v>0</v>
      </c>
      <c r="AA126" s="433">
        <f t="shared" si="54"/>
        <v>0</v>
      </c>
      <c r="AB126" s="433"/>
      <c r="AC126" s="433">
        <f t="shared" si="55"/>
        <v>0</v>
      </c>
      <c r="AD126" s="433">
        <f t="shared" si="56"/>
        <v>0</v>
      </c>
      <c r="AE126" s="433">
        <f t="shared" si="57"/>
        <v>0</v>
      </c>
      <c r="AF126" s="433">
        <f t="shared" si="58"/>
        <v>0</v>
      </c>
      <c r="AG126" s="433">
        <f t="shared" si="59"/>
        <v>0</v>
      </c>
      <c r="AH126" s="433">
        <f t="shared" si="60"/>
        <v>0</v>
      </c>
      <c r="AI126" s="433">
        <f t="shared" si="61"/>
        <v>0</v>
      </c>
      <c r="AJ126" s="433">
        <f t="shared" si="62"/>
        <v>0</v>
      </c>
      <c r="AK126" s="433">
        <f t="shared" si="63"/>
        <v>0</v>
      </c>
      <c r="AL126" s="95">
        <f t="shared" si="64"/>
        <v>0</v>
      </c>
      <c r="AM126" s="95">
        <f t="shared" si="65"/>
        <v>0</v>
      </c>
      <c r="AN126" s="95"/>
      <c r="AO126" s="95"/>
    </row>
    <row r="127" spans="1:41" ht="15.75" hidden="1">
      <c r="A127" s="171"/>
      <c r="B127" s="171"/>
      <c r="C127" s="171"/>
      <c r="D127" s="171"/>
      <c r="E127" s="171"/>
      <c r="F127" s="427"/>
      <c r="G127" s="427"/>
      <c r="H127" s="427"/>
      <c r="I127" s="427"/>
      <c r="J127" s="427"/>
      <c r="K127" s="427"/>
      <c r="L127" s="427"/>
      <c r="M127" s="427"/>
      <c r="N127" s="427"/>
      <c r="O127" s="427"/>
      <c r="P127" s="427"/>
      <c r="Q127" s="577" t="s">
        <v>435</v>
      </c>
      <c r="R127" s="432"/>
      <c r="S127" s="433">
        <f t="shared" si="46"/>
        <v>0</v>
      </c>
      <c r="T127" s="433">
        <f t="shared" si="47"/>
        <v>0</v>
      </c>
      <c r="U127" s="433">
        <f t="shared" si="48"/>
        <v>0</v>
      </c>
      <c r="V127" s="433">
        <f t="shared" si="49"/>
        <v>0</v>
      </c>
      <c r="W127" s="433">
        <f t="shared" si="50"/>
        <v>0</v>
      </c>
      <c r="X127" s="433">
        <f t="shared" si="51"/>
        <v>0</v>
      </c>
      <c r="Y127" s="433">
        <f t="shared" si="52"/>
        <v>0</v>
      </c>
      <c r="Z127" s="433">
        <f t="shared" si="53"/>
        <v>0</v>
      </c>
      <c r="AA127" s="433">
        <f t="shared" si="54"/>
        <v>0</v>
      </c>
      <c r="AB127" s="433"/>
      <c r="AC127" s="433">
        <f t="shared" si="55"/>
        <v>0</v>
      </c>
      <c r="AD127" s="433">
        <f t="shared" si="56"/>
        <v>0</v>
      </c>
      <c r="AE127" s="433">
        <f t="shared" si="57"/>
        <v>0</v>
      </c>
      <c r="AF127" s="433">
        <f t="shared" si="58"/>
        <v>0</v>
      </c>
      <c r="AG127" s="433">
        <f t="shared" si="59"/>
        <v>0</v>
      </c>
      <c r="AH127" s="433">
        <f t="shared" si="60"/>
        <v>0</v>
      </c>
      <c r="AI127" s="433">
        <f t="shared" si="61"/>
        <v>0</v>
      </c>
      <c r="AJ127" s="433">
        <f t="shared" si="62"/>
        <v>0</v>
      </c>
      <c r="AK127" s="433">
        <f t="shared" si="63"/>
        <v>0</v>
      </c>
      <c r="AL127" s="95">
        <f t="shared" si="64"/>
        <v>0</v>
      </c>
      <c r="AM127" s="95">
        <f t="shared" si="65"/>
        <v>0</v>
      </c>
      <c r="AN127" s="95"/>
      <c r="AO127" s="95"/>
    </row>
    <row r="128" spans="1:41" ht="15.75" hidden="1">
      <c r="A128" s="171"/>
      <c r="B128" s="171"/>
      <c r="C128" s="171"/>
      <c r="D128" s="171"/>
      <c r="E128" s="171"/>
      <c r="F128" s="427"/>
      <c r="G128" s="427"/>
      <c r="H128" s="427"/>
      <c r="I128" s="427"/>
      <c r="J128" s="427"/>
      <c r="K128" s="427"/>
      <c r="L128" s="427"/>
      <c r="M128" s="427"/>
      <c r="N128" s="427"/>
      <c r="O128" s="427"/>
      <c r="P128" s="427"/>
      <c r="Q128" s="577" t="s">
        <v>436</v>
      </c>
      <c r="R128" s="432"/>
      <c r="S128" s="433">
        <f t="shared" si="46"/>
        <v>0</v>
      </c>
      <c r="T128" s="433">
        <f t="shared" si="47"/>
        <v>0</v>
      </c>
      <c r="U128" s="433">
        <f t="shared" si="48"/>
        <v>0</v>
      </c>
      <c r="V128" s="433">
        <f t="shared" si="49"/>
        <v>0</v>
      </c>
      <c r="W128" s="433">
        <f t="shared" si="50"/>
        <v>0</v>
      </c>
      <c r="X128" s="433">
        <f t="shared" si="51"/>
        <v>0</v>
      </c>
      <c r="Y128" s="433">
        <f t="shared" si="52"/>
        <v>0</v>
      </c>
      <c r="Z128" s="433">
        <f t="shared" si="53"/>
        <v>0</v>
      </c>
      <c r="AA128" s="433">
        <f t="shared" si="54"/>
        <v>0</v>
      </c>
      <c r="AB128" s="433"/>
      <c r="AC128" s="433">
        <f t="shared" si="55"/>
        <v>0</v>
      </c>
      <c r="AD128" s="433">
        <f t="shared" si="56"/>
        <v>0</v>
      </c>
      <c r="AE128" s="433">
        <f t="shared" si="57"/>
        <v>0</v>
      </c>
      <c r="AF128" s="433">
        <f t="shared" si="58"/>
        <v>0</v>
      </c>
      <c r="AG128" s="433">
        <f t="shared" si="59"/>
        <v>0</v>
      </c>
      <c r="AH128" s="433">
        <f t="shared" si="60"/>
        <v>0</v>
      </c>
      <c r="AI128" s="433">
        <f t="shared" si="61"/>
        <v>0</v>
      </c>
      <c r="AJ128" s="433">
        <f t="shared" si="62"/>
        <v>0</v>
      </c>
      <c r="AK128" s="433">
        <f t="shared" si="63"/>
        <v>0</v>
      </c>
      <c r="AL128" s="95">
        <f t="shared" si="64"/>
        <v>0</v>
      </c>
      <c r="AM128" s="95">
        <f t="shared" si="65"/>
        <v>0</v>
      </c>
      <c r="AN128" s="95"/>
      <c r="AO128" s="95"/>
    </row>
    <row r="129" spans="1:41" hidden="1">
      <c r="A129" s="171"/>
      <c r="B129" s="171"/>
      <c r="C129" s="171"/>
      <c r="D129" s="171"/>
      <c r="E129" s="171"/>
      <c r="F129" s="427"/>
      <c r="G129" s="427"/>
      <c r="H129" s="427"/>
      <c r="I129" s="427"/>
      <c r="J129" s="427"/>
      <c r="K129" s="427"/>
      <c r="L129" s="427"/>
      <c r="M129" s="427"/>
      <c r="N129" s="427"/>
      <c r="O129" s="427"/>
      <c r="P129" s="427"/>
      <c r="R129" s="432"/>
      <c r="S129" s="433"/>
      <c r="T129" s="433"/>
      <c r="U129" s="433"/>
      <c r="V129" s="433"/>
      <c r="W129" s="433"/>
      <c r="X129" s="433"/>
      <c r="Y129" s="433"/>
      <c r="Z129" s="433"/>
      <c r="AA129" s="433"/>
      <c r="AB129" s="433"/>
      <c r="AC129" s="433"/>
      <c r="AD129" s="433"/>
      <c r="AE129" s="433"/>
      <c r="AF129" s="433"/>
      <c r="AG129" s="433"/>
      <c r="AH129" s="433"/>
      <c r="AI129" s="433"/>
      <c r="AJ129" s="433"/>
      <c r="AK129" s="433"/>
      <c r="AN129" s="95"/>
      <c r="AO129" s="95"/>
    </row>
    <row r="130" spans="1:41" hidden="1">
      <c r="A130" s="171"/>
      <c r="B130" s="171"/>
      <c r="C130" s="171"/>
      <c r="D130" s="171"/>
      <c r="E130" s="171"/>
      <c r="F130" s="427"/>
      <c r="G130" s="427"/>
      <c r="H130" s="427"/>
      <c r="I130" s="427"/>
      <c r="J130" s="427"/>
      <c r="K130" s="427"/>
      <c r="L130" s="427"/>
      <c r="M130" s="427"/>
      <c r="N130" s="427"/>
      <c r="O130" s="432"/>
      <c r="P130" s="432"/>
      <c r="Q130" s="433"/>
      <c r="R130" s="433"/>
      <c r="S130" s="433"/>
      <c r="T130" s="433"/>
      <c r="U130" s="433"/>
      <c r="V130" s="433"/>
      <c r="W130" s="433"/>
      <c r="X130" s="433"/>
      <c r="Y130" s="433"/>
      <c r="Z130" s="433"/>
      <c r="AA130" s="433"/>
      <c r="AB130" s="433"/>
      <c r="AC130" s="433"/>
      <c r="AD130" s="433"/>
      <c r="AE130" s="433"/>
      <c r="AF130" s="433"/>
      <c r="AG130" s="433"/>
      <c r="AH130" s="433"/>
      <c r="AI130" s="433"/>
    </row>
    <row r="131" spans="1:41" hidden="1">
      <c r="A131" s="171"/>
      <c r="B131" s="171"/>
      <c r="C131" s="171"/>
      <c r="D131" s="171"/>
      <c r="E131" s="171"/>
      <c r="F131" s="427"/>
      <c r="G131" s="427"/>
      <c r="H131" s="427"/>
      <c r="I131" s="427"/>
      <c r="J131" s="427"/>
      <c r="K131" s="427"/>
      <c r="L131" s="427"/>
      <c r="M131" s="427"/>
      <c r="N131" s="427"/>
      <c r="O131" s="432"/>
      <c r="P131" s="432"/>
    </row>
    <row r="132" spans="1:41" hidden="1">
      <c r="A132" s="171"/>
      <c r="B132" s="171"/>
      <c r="C132" s="171"/>
      <c r="D132" s="171"/>
      <c r="E132" s="171"/>
      <c r="F132" s="427"/>
      <c r="G132" s="427"/>
      <c r="H132" s="427"/>
      <c r="I132" s="427"/>
      <c r="J132" s="427"/>
      <c r="K132" s="427"/>
      <c r="L132" s="427"/>
      <c r="M132" s="427"/>
      <c r="N132" s="427"/>
      <c r="O132" s="427"/>
      <c r="P132" s="427"/>
    </row>
    <row r="133" spans="1:41" hidden="1">
      <c r="A133" s="171"/>
      <c r="B133" s="171"/>
      <c r="C133" s="171"/>
      <c r="D133" s="171"/>
      <c r="E133" s="171"/>
      <c r="F133" s="427"/>
      <c r="G133" s="427"/>
      <c r="H133" s="427"/>
      <c r="I133" s="427"/>
      <c r="J133" s="427"/>
      <c r="K133" s="427"/>
      <c r="L133" s="427"/>
      <c r="M133" s="427"/>
      <c r="N133" s="427"/>
      <c r="O133" s="427"/>
      <c r="P133" s="427"/>
    </row>
    <row r="134" spans="1:41">
      <c r="A134" s="171"/>
      <c r="B134" s="171"/>
      <c r="C134" s="171"/>
      <c r="D134" s="171"/>
      <c r="E134" s="171"/>
      <c r="F134" s="427"/>
      <c r="G134" s="427"/>
      <c r="H134" s="427"/>
      <c r="I134" s="427"/>
      <c r="J134" s="427"/>
      <c r="K134" s="427"/>
      <c r="L134" s="427"/>
      <c r="M134" s="427"/>
      <c r="N134" s="427"/>
      <c r="O134" s="427"/>
      <c r="P134" s="427"/>
    </row>
    <row r="135" spans="1:41" ht="15.75">
      <c r="A135" s="428"/>
      <c r="B135" s="860" t="s">
        <v>528</v>
      </c>
      <c r="C135" s="861"/>
      <c r="D135" s="861"/>
      <c r="E135" s="861"/>
      <c r="F135" s="861"/>
      <c r="G135" s="861"/>
      <c r="H135" s="861"/>
      <c r="I135" s="861"/>
      <c r="J135" s="861"/>
      <c r="K135" s="861"/>
      <c r="L135" s="861"/>
      <c r="M135" s="861"/>
      <c r="N135" s="861"/>
      <c r="O135" s="861"/>
      <c r="P135" s="584"/>
    </row>
    <row r="136" spans="1:41" ht="15.75" customHeight="1">
      <c r="A136" s="429"/>
      <c r="B136" s="434" t="s">
        <v>410</v>
      </c>
      <c r="C136" s="869"/>
      <c r="D136" s="872" t="s">
        <v>447</v>
      </c>
      <c r="E136" s="872"/>
      <c r="F136" s="872"/>
      <c r="G136" s="872"/>
      <c r="H136" s="872"/>
      <c r="I136" s="872"/>
      <c r="J136" s="869"/>
      <c r="K136" s="872" t="s">
        <v>448</v>
      </c>
      <c r="L136" s="872"/>
      <c r="M136" s="872"/>
      <c r="N136" s="872"/>
      <c r="O136" s="872"/>
      <c r="P136" s="872"/>
    </row>
    <row r="137" spans="1:41" ht="15.75">
      <c r="A137" s="429"/>
      <c r="B137" s="435" t="s">
        <v>449</v>
      </c>
      <c r="C137" s="870"/>
      <c r="D137" s="868">
        <f>+F53+F86+F122</f>
        <v>0</v>
      </c>
      <c r="E137" s="868"/>
      <c r="F137" s="868"/>
      <c r="G137" s="868"/>
      <c r="H137" s="868"/>
      <c r="I137" s="868"/>
      <c r="J137" s="870"/>
      <c r="K137" s="868">
        <f>+F51+F84+F120</f>
        <v>0</v>
      </c>
      <c r="L137" s="868"/>
      <c r="M137" s="868"/>
      <c r="N137" s="868"/>
      <c r="O137" s="868"/>
      <c r="P137" s="868"/>
    </row>
    <row r="138" spans="1:41" ht="15.75">
      <c r="A138" s="429"/>
      <c r="B138" s="435" t="s">
        <v>450</v>
      </c>
      <c r="C138" s="870"/>
      <c r="D138" s="868">
        <f>+G53+G86+G122</f>
        <v>0</v>
      </c>
      <c r="E138" s="868"/>
      <c r="F138" s="868"/>
      <c r="G138" s="868"/>
      <c r="H138" s="868"/>
      <c r="I138" s="868"/>
      <c r="J138" s="870"/>
      <c r="K138" s="868">
        <f>+G51+G84+G120</f>
        <v>0</v>
      </c>
      <c r="L138" s="868"/>
      <c r="M138" s="868"/>
      <c r="N138" s="868"/>
      <c r="O138" s="868"/>
      <c r="P138" s="868"/>
    </row>
    <row r="139" spans="1:41" ht="15.75">
      <c r="A139" s="429"/>
      <c r="B139" s="435" t="s">
        <v>451</v>
      </c>
      <c r="C139" s="871"/>
      <c r="D139" s="868">
        <f>+H53+H86+H122</f>
        <v>0</v>
      </c>
      <c r="E139" s="868"/>
      <c r="F139" s="868"/>
      <c r="G139" s="868"/>
      <c r="H139" s="868"/>
      <c r="I139" s="868"/>
      <c r="J139" s="871"/>
      <c r="K139" s="868">
        <f>+H51+H84+H120</f>
        <v>0</v>
      </c>
      <c r="L139" s="868"/>
      <c r="M139" s="868"/>
      <c r="N139" s="868"/>
      <c r="O139" s="868"/>
      <c r="P139" s="868"/>
    </row>
    <row r="140" spans="1:41" ht="15.75">
      <c r="B140" s="612" t="s">
        <v>466</v>
      </c>
      <c r="K140" s="863">
        <f>+K139+K138+K137</f>
        <v>0</v>
      </c>
      <c r="L140" s="863"/>
      <c r="M140" s="863"/>
      <c r="N140" s="863"/>
      <c r="O140" s="863"/>
      <c r="P140" s="863"/>
    </row>
    <row r="141" spans="1:41" ht="15.75" thickBot="1"/>
    <row r="142" spans="1:41" ht="16.5" customHeight="1">
      <c r="B142" s="563" t="s">
        <v>547</v>
      </c>
      <c r="C142" s="564"/>
      <c r="D142" s="564"/>
      <c r="E142" s="564"/>
      <c r="F142" s="564"/>
      <c r="G142" s="565"/>
      <c r="H142" s="566"/>
      <c r="I142" s="95"/>
    </row>
    <row r="143" spans="1:41" ht="46.5" customHeight="1">
      <c r="B143" s="567"/>
      <c r="C143" s="613" t="s">
        <v>369</v>
      </c>
      <c r="D143" s="862" t="s">
        <v>548</v>
      </c>
      <c r="E143" s="862"/>
      <c r="F143" s="862" t="s">
        <v>549</v>
      </c>
      <c r="G143" s="862"/>
      <c r="H143" s="568"/>
      <c r="I143" s="95"/>
      <c r="J143" s="95"/>
    </row>
    <row r="144" spans="1:41" ht="15.75">
      <c r="B144" s="569" t="s">
        <v>148</v>
      </c>
      <c r="C144" s="572"/>
      <c r="D144" s="763"/>
      <c r="E144" s="763"/>
      <c r="F144" s="763"/>
      <c r="G144" s="763"/>
      <c r="H144" s="570"/>
      <c r="I144" s="95"/>
      <c r="J144" s="95"/>
    </row>
    <row r="145" spans="2:10" ht="15.75">
      <c r="B145" s="569" t="s">
        <v>149</v>
      </c>
      <c r="C145" s="572"/>
      <c r="D145" s="763"/>
      <c r="E145" s="763"/>
      <c r="F145" s="763"/>
      <c r="G145" s="763"/>
      <c r="H145" s="571"/>
      <c r="I145" s="95"/>
      <c r="J145" s="95"/>
    </row>
    <row r="146" spans="2:10" ht="15.75">
      <c r="B146" s="569" t="s">
        <v>150</v>
      </c>
      <c r="C146" s="572"/>
      <c r="D146" s="763"/>
      <c r="E146" s="763"/>
      <c r="F146" s="763"/>
      <c r="G146" s="763"/>
      <c r="H146" s="571"/>
      <c r="I146" s="95"/>
      <c r="J146" s="95"/>
    </row>
    <row r="147" spans="2:10" ht="15.75">
      <c r="B147" s="569" t="s">
        <v>167</v>
      </c>
      <c r="C147" s="572"/>
      <c r="D147" s="767"/>
      <c r="E147" s="767"/>
      <c r="F147" s="767"/>
      <c r="G147" s="767"/>
      <c r="H147" s="571"/>
      <c r="I147" s="95"/>
      <c r="J147" s="95"/>
    </row>
    <row r="148" spans="2:10" ht="15.75">
      <c r="B148" s="569" t="s">
        <v>168</v>
      </c>
      <c r="C148" s="615">
        <f>+D137/1000</f>
        <v>0</v>
      </c>
      <c r="D148" s="763">
        <f>+K137</f>
        <v>0</v>
      </c>
      <c r="E148" s="763"/>
      <c r="F148" s="763">
        <f>+SUM(AM38:AM50)+SUM(AM70:AM82)+SUM(AM103:AM115)</f>
        <v>0</v>
      </c>
      <c r="G148" s="763"/>
      <c r="H148" s="573"/>
      <c r="I148" s="95"/>
      <c r="J148" s="95"/>
    </row>
    <row r="149" spans="2:10" ht="16.5" customHeight="1" thickBot="1">
      <c r="B149" s="574" t="s">
        <v>169</v>
      </c>
      <c r="C149" s="616">
        <f>+(D138+D139)/1000</f>
        <v>0</v>
      </c>
      <c r="D149" s="765">
        <f>+K138+K139</f>
        <v>0</v>
      </c>
      <c r="E149" s="765"/>
      <c r="F149" s="765">
        <f>+SUM(AM51:AM63)+SUM(AM83:AM95)+SUM(AM116:AM128)</f>
        <v>0</v>
      </c>
      <c r="G149" s="765"/>
      <c r="H149" s="576"/>
      <c r="I149" s="95"/>
      <c r="J149" s="95"/>
    </row>
    <row r="150" spans="2:10" ht="85.5" customHeight="1">
      <c r="B150" s="593" t="s">
        <v>452</v>
      </c>
      <c r="C150" s="594" t="s">
        <v>453</v>
      </c>
      <c r="D150" s="595"/>
      <c r="E150" s="596" t="s">
        <v>550</v>
      </c>
      <c r="F150" s="597"/>
      <c r="G150" s="606" t="s">
        <v>551</v>
      </c>
      <c r="H150" s="95"/>
      <c r="I150" s="95"/>
      <c r="J150" s="95"/>
    </row>
    <row r="151" spans="2:10" ht="15.75">
      <c r="B151" s="603"/>
      <c r="C151" s="599" t="s">
        <v>13</v>
      </c>
      <c r="D151" s="599"/>
      <c r="E151" s="609">
        <v>11700</v>
      </c>
      <c r="F151" s="600"/>
      <c r="G151" s="607">
        <v>14800</v>
      </c>
      <c r="H151" s="95"/>
      <c r="I151" s="95"/>
      <c r="J151" s="95"/>
    </row>
    <row r="152" spans="2:10" ht="15.75">
      <c r="B152" s="598"/>
      <c r="C152" s="599" t="s">
        <v>14</v>
      </c>
      <c r="D152" s="599"/>
      <c r="E152" s="609">
        <v>650</v>
      </c>
      <c r="F152" s="600"/>
      <c r="G152" s="607">
        <v>675</v>
      </c>
      <c r="H152" s="95"/>
      <c r="I152" s="95"/>
      <c r="J152" s="95"/>
    </row>
    <row r="153" spans="2:10" ht="15.75">
      <c r="B153" s="598"/>
      <c r="C153" s="599" t="s">
        <v>15</v>
      </c>
      <c r="D153" s="599"/>
      <c r="E153" s="609">
        <v>150</v>
      </c>
      <c r="F153" s="600"/>
      <c r="G153" s="607">
        <v>92</v>
      </c>
      <c r="H153" s="95"/>
      <c r="I153" s="95"/>
      <c r="J153" s="95"/>
    </row>
    <row r="154" spans="2:10" ht="15.75">
      <c r="B154" s="598"/>
      <c r="C154" s="599" t="s">
        <v>16</v>
      </c>
      <c r="D154" s="599"/>
      <c r="E154" s="609">
        <v>2800</v>
      </c>
      <c r="F154" s="600"/>
      <c r="G154" s="607">
        <v>3500</v>
      </c>
      <c r="H154" s="95"/>
      <c r="I154" s="95"/>
      <c r="J154" s="95"/>
    </row>
    <row r="155" spans="2:10" ht="15.75">
      <c r="B155" s="598"/>
      <c r="C155" s="599" t="s">
        <v>17</v>
      </c>
      <c r="D155" s="599"/>
      <c r="E155" s="609">
        <v>1000</v>
      </c>
      <c r="F155" s="600"/>
      <c r="G155" s="607">
        <v>1000</v>
      </c>
      <c r="H155" s="95"/>
      <c r="I155" s="95"/>
      <c r="J155" s="95"/>
    </row>
    <row r="156" spans="2:10" ht="15.75">
      <c r="B156" s="598"/>
      <c r="C156" s="599" t="s">
        <v>18</v>
      </c>
      <c r="D156" s="599"/>
      <c r="E156" s="609">
        <v>1300</v>
      </c>
      <c r="F156" s="600"/>
      <c r="G156" s="607">
        <v>1430</v>
      </c>
      <c r="H156" s="95"/>
      <c r="I156" s="95"/>
      <c r="J156" s="95"/>
    </row>
    <row r="157" spans="2:10" ht="15.75">
      <c r="B157" s="598"/>
      <c r="C157" s="599" t="s">
        <v>19</v>
      </c>
      <c r="D157" s="599"/>
      <c r="E157" s="609">
        <v>300</v>
      </c>
      <c r="F157" s="600"/>
      <c r="G157" s="607">
        <v>353</v>
      </c>
      <c r="H157" s="95"/>
      <c r="I157" s="95"/>
      <c r="J157" s="95"/>
    </row>
    <row r="158" spans="2:10" ht="15.75">
      <c r="B158" s="598"/>
      <c r="C158" s="599" t="s">
        <v>20</v>
      </c>
      <c r="D158" s="599"/>
      <c r="E158" s="609">
        <v>3800</v>
      </c>
      <c r="F158" s="600"/>
      <c r="G158" s="607">
        <v>4470</v>
      </c>
      <c r="H158" s="95"/>
      <c r="I158" s="95"/>
      <c r="J158" s="95"/>
    </row>
    <row r="159" spans="2:10" ht="15.75">
      <c r="B159" s="598"/>
      <c r="C159" s="599" t="s">
        <v>22</v>
      </c>
      <c r="D159" s="599"/>
      <c r="E159" s="609">
        <v>140</v>
      </c>
      <c r="F159" s="600"/>
      <c r="G159" s="607">
        <v>124</v>
      </c>
      <c r="H159" s="95"/>
      <c r="I159" s="95"/>
      <c r="J159" s="95"/>
    </row>
    <row r="160" spans="2:10" ht="15.75">
      <c r="B160" s="598"/>
      <c r="C160" s="599" t="s">
        <v>24</v>
      </c>
      <c r="D160" s="599"/>
      <c r="E160" s="609">
        <v>2900</v>
      </c>
      <c r="F160" s="600"/>
      <c r="G160" s="607">
        <v>3220</v>
      </c>
      <c r="H160" s="95"/>
      <c r="I160" s="95"/>
      <c r="J160" s="95"/>
    </row>
    <row r="161" spans="2:10" ht="15.75">
      <c r="B161" s="598"/>
      <c r="C161" s="599" t="s">
        <v>27</v>
      </c>
      <c r="D161" s="599"/>
      <c r="E161" s="609">
        <v>6300</v>
      </c>
      <c r="F161" s="600"/>
      <c r="G161" s="607">
        <v>9810</v>
      </c>
      <c r="H161" s="95"/>
      <c r="I161" s="95"/>
      <c r="J161" s="95"/>
    </row>
    <row r="162" spans="2:10" ht="15.75">
      <c r="B162" s="598"/>
      <c r="C162" s="599" t="s">
        <v>29</v>
      </c>
      <c r="D162" s="599"/>
      <c r="E162" s="609">
        <v>560</v>
      </c>
      <c r="F162" s="600"/>
      <c r="G162" s="607">
        <v>1030</v>
      </c>
      <c r="H162" s="95"/>
      <c r="I162" s="95"/>
      <c r="J162" s="95"/>
    </row>
    <row r="163" spans="2:10" ht="15.75">
      <c r="B163" s="598"/>
      <c r="C163" s="599" t="s">
        <v>419</v>
      </c>
      <c r="D163" s="599"/>
      <c r="E163" s="609">
        <v>1300</v>
      </c>
      <c r="F163" s="600"/>
      <c r="G163" s="607">
        <v>1640</v>
      </c>
      <c r="H163" s="95"/>
      <c r="I163" s="95"/>
      <c r="J163" s="95"/>
    </row>
    <row r="164" spans="2:10" ht="15.75">
      <c r="B164" s="598"/>
      <c r="C164" s="599" t="s">
        <v>420</v>
      </c>
      <c r="D164" s="599"/>
      <c r="E164" s="609">
        <v>6500</v>
      </c>
      <c r="F164" s="600"/>
      <c r="G164" s="607">
        <v>7390</v>
      </c>
      <c r="H164" s="95"/>
      <c r="I164" s="95"/>
      <c r="J164" s="95"/>
    </row>
    <row r="165" spans="2:10" ht="15.75">
      <c r="B165" s="598"/>
      <c r="C165" s="599" t="s">
        <v>421</v>
      </c>
      <c r="D165" s="599"/>
      <c r="E165" s="609">
        <v>9200</v>
      </c>
      <c r="F165" s="600"/>
      <c r="G165" s="607">
        <v>12200</v>
      </c>
      <c r="H165" s="95"/>
      <c r="I165" s="95"/>
      <c r="J165" s="95"/>
    </row>
    <row r="166" spans="2:10" ht="15.75">
      <c r="B166" s="598"/>
      <c r="C166" s="599" t="s">
        <v>425</v>
      </c>
      <c r="D166" s="599"/>
      <c r="E166" s="609">
        <v>7000</v>
      </c>
      <c r="F166" s="600"/>
      <c r="G166" s="607">
        <v>8830</v>
      </c>
      <c r="H166" s="95"/>
      <c r="I166" s="95"/>
      <c r="J166" s="95"/>
    </row>
    <row r="167" spans="2:10" ht="15.75">
      <c r="B167" s="598"/>
      <c r="C167" s="599" t="s">
        <v>427</v>
      </c>
      <c r="D167" s="599"/>
      <c r="E167" s="609">
        <v>8700</v>
      </c>
      <c r="F167" s="600"/>
      <c r="G167" s="607">
        <v>10300</v>
      </c>
      <c r="H167" s="95"/>
      <c r="I167" s="95"/>
      <c r="J167" s="95"/>
    </row>
    <row r="168" spans="2:10" ht="15.75">
      <c r="B168" s="598"/>
      <c r="C168" s="599" t="s">
        <v>428</v>
      </c>
      <c r="D168" s="599"/>
      <c r="E168" s="609">
        <v>7000</v>
      </c>
      <c r="F168" s="600"/>
      <c r="G168" s="607">
        <v>8860</v>
      </c>
      <c r="H168" s="95"/>
      <c r="I168" s="95"/>
      <c r="J168" s="95"/>
    </row>
    <row r="169" spans="2:10" ht="15.75">
      <c r="B169" s="598"/>
      <c r="C169" s="599" t="s">
        <v>429</v>
      </c>
      <c r="D169" s="599"/>
      <c r="E169" s="609">
        <v>7500</v>
      </c>
      <c r="F169" s="600"/>
      <c r="G169" s="607">
        <v>9160</v>
      </c>
      <c r="H169" s="95"/>
      <c r="I169" s="95"/>
      <c r="J169" s="95"/>
    </row>
    <row r="170" spans="2:10" ht="15.75">
      <c r="B170" s="598"/>
      <c r="C170" s="599" t="s">
        <v>430</v>
      </c>
      <c r="D170" s="599"/>
      <c r="E170" s="609">
        <v>7400</v>
      </c>
      <c r="F170" s="600"/>
      <c r="G170" s="607">
        <v>9300</v>
      </c>
      <c r="H170" s="95"/>
      <c r="I170" s="95"/>
      <c r="J170" s="95"/>
    </row>
    <row r="171" spans="2:10" ht="15.75">
      <c r="B171" s="598" t="s">
        <v>172</v>
      </c>
      <c r="C171" s="599" t="s">
        <v>431</v>
      </c>
      <c r="D171" s="599"/>
      <c r="E171" s="609">
        <v>3260</v>
      </c>
      <c r="F171" s="600"/>
      <c r="G171" s="607">
        <v>3922</v>
      </c>
      <c r="H171" s="95"/>
      <c r="I171" s="95"/>
      <c r="J171" s="95"/>
    </row>
    <row r="172" spans="2:10" ht="15.75">
      <c r="B172" s="598"/>
      <c r="C172" s="599" t="s">
        <v>432</v>
      </c>
      <c r="D172" s="599"/>
      <c r="E172" s="609">
        <v>1525.5</v>
      </c>
      <c r="F172" s="600"/>
      <c r="G172" s="607">
        <v>1744</v>
      </c>
      <c r="H172" s="95"/>
      <c r="I172" s="95"/>
      <c r="J172" s="95"/>
    </row>
    <row r="173" spans="2:10" ht="15.75">
      <c r="B173" s="604"/>
      <c r="C173" s="599" t="s">
        <v>433</v>
      </c>
      <c r="D173" s="599"/>
      <c r="E173" s="609">
        <v>2794.7</v>
      </c>
      <c r="F173" s="600"/>
      <c r="G173" s="607">
        <v>2301</v>
      </c>
      <c r="H173" s="95"/>
      <c r="I173" s="95"/>
      <c r="J173" s="95"/>
    </row>
    <row r="174" spans="2:10" ht="15.75">
      <c r="B174" s="604"/>
      <c r="C174" s="599" t="s">
        <v>434</v>
      </c>
      <c r="D174" s="599"/>
      <c r="E174" s="609">
        <v>1725</v>
      </c>
      <c r="F174" s="600"/>
      <c r="G174" s="607">
        <v>2088</v>
      </c>
      <c r="H174" s="95"/>
      <c r="I174" s="95"/>
      <c r="J174" s="95"/>
    </row>
    <row r="175" spans="2:10" ht="15.75">
      <c r="B175" s="604"/>
      <c r="C175" s="599" t="s">
        <v>435</v>
      </c>
      <c r="D175" s="599"/>
      <c r="E175" s="609">
        <v>3300</v>
      </c>
      <c r="F175" s="600"/>
      <c r="G175" s="607">
        <v>3985</v>
      </c>
      <c r="H175" s="95"/>
      <c r="I175" s="95"/>
      <c r="J175" s="95"/>
    </row>
    <row r="176" spans="2:10" ht="16.5" thickBot="1">
      <c r="B176" s="605"/>
      <c r="C176" s="601" t="s">
        <v>436</v>
      </c>
      <c r="D176" s="601"/>
      <c r="E176" s="610">
        <v>10350</v>
      </c>
      <c r="F176" s="602"/>
      <c r="G176" s="608">
        <v>13396</v>
      </c>
      <c r="H176" s="95"/>
      <c r="I176" s="95"/>
      <c r="J176" s="95"/>
    </row>
    <row r="177" spans="2:10">
      <c r="B177" s="95"/>
      <c r="C177" s="95"/>
      <c r="D177" s="95"/>
      <c r="E177" s="95"/>
      <c r="F177" s="95"/>
      <c r="G177" s="95"/>
      <c r="H177" s="95"/>
      <c r="I177" s="95"/>
      <c r="J177" s="95"/>
    </row>
    <row r="178" spans="2:10">
      <c r="B178" s="95"/>
      <c r="C178" s="95"/>
      <c r="D178" s="95"/>
      <c r="E178" s="95"/>
      <c r="F178" s="95"/>
      <c r="G178" s="95"/>
      <c r="H178" s="95"/>
      <c r="I178" s="95"/>
      <c r="J178" s="95"/>
    </row>
    <row r="179" spans="2:10">
      <c r="B179" s="95"/>
      <c r="C179" s="95"/>
      <c r="D179" s="95"/>
      <c r="E179" s="95"/>
      <c r="F179" s="95"/>
      <c r="G179" s="95"/>
      <c r="H179" s="95"/>
      <c r="I179" s="95"/>
      <c r="J179" s="95"/>
    </row>
    <row r="180" spans="2:10">
      <c r="B180" s="95"/>
      <c r="C180" s="95"/>
      <c r="D180" s="95"/>
      <c r="E180" s="95"/>
      <c r="F180" s="95"/>
      <c r="G180" s="95"/>
      <c r="H180" s="95"/>
      <c r="I180" s="95"/>
      <c r="J180" s="95"/>
    </row>
    <row r="181" spans="2:10">
      <c r="B181" s="95"/>
      <c r="C181" s="95"/>
      <c r="D181" s="95"/>
      <c r="E181" s="95"/>
      <c r="F181" s="95"/>
      <c r="G181" s="95"/>
      <c r="H181" s="95"/>
      <c r="I181" s="95"/>
      <c r="J181" s="95"/>
    </row>
    <row r="182" spans="2:10">
      <c r="B182" s="95"/>
      <c r="C182" s="95"/>
      <c r="D182" s="95"/>
      <c r="E182" s="95"/>
      <c r="F182" s="95"/>
      <c r="G182" s="95"/>
      <c r="H182" s="95"/>
      <c r="I182" s="95"/>
      <c r="J182" s="95"/>
    </row>
    <row r="183" spans="2:10">
      <c r="B183" s="95"/>
      <c r="C183" s="95"/>
      <c r="D183" s="95"/>
      <c r="E183" s="95"/>
      <c r="F183" s="95"/>
      <c r="G183" s="95"/>
      <c r="H183" s="95"/>
      <c r="I183" s="95"/>
      <c r="J183" s="95"/>
    </row>
    <row r="184" spans="2:10">
      <c r="B184" s="95"/>
      <c r="C184" s="95"/>
      <c r="D184" s="95"/>
      <c r="E184" s="95"/>
      <c r="F184" s="95"/>
      <c r="G184" s="95"/>
      <c r="H184" s="95"/>
      <c r="I184" s="95"/>
      <c r="J184" s="95"/>
    </row>
  </sheetData>
  <sheetProtection selectLockedCells="1"/>
  <mergeCells count="61">
    <mergeCell ref="B1:S1"/>
    <mergeCell ref="B2:S2"/>
    <mergeCell ref="B3:R4"/>
    <mergeCell ref="E7:L7"/>
    <mergeCell ref="D138:I138"/>
    <mergeCell ref="K138:P138"/>
    <mergeCell ref="B103:B106"/>
    <mergeCell ref="B107:B111"/>
    <mergeCell ref="B38:B41"/>
    <mergeCell ref="B42:B46"/>
    <mergeCell ref="B70:B73"/>
    <mergeCell ref="B74:B78"/>
    <mergeCell ref="B100:N100"/>
    <mergeCell ref="S69:V69"/>
    <mergeCell ref="S36:AA36"/>
    <mergeCell ref="K140:P140"/>
    <mergeCell ref="B35:L35"/>
    <mergeCell ref="C47:K47"/>
    <mergeCell ref="B67:L67"/>
    <mergeCell ref="M67:N67"/>
    <mergeCell ref="C79:M79"/>
    <mergeCell ref="D139:I139"/>
    <mergeCell ref="K139:P139"/>
    <mergeCell ref="C112:M112"/>
    <mergeCell ref="C136:C139"/>
    <mergeCell ref="D136:I136"/>
    <mergeCell ref="J136:J139"/>
    <mergeCell ref="K136:P136"/>
    <mergeCell ref="D137:I137"/>
    <mergeCell ref="K137:P137"/>
    <mergeCell ref="D148:E148"/>
    <mergeCell ref="F148:G148"/>
    <mergeCell ref="D143:E143"/>
    <mergeCell ref="F143:G143"/>
    <mergeCell ref="D144:E144"/>
    <mergeCell ref="F144:G144"/>
    <mergeCell ref="D145:E145"/>
    <mergeCell ref="F145:G145"/>
    <mergeCell ref="D149:E149"/>
    <mergeCell ref="F149:G149"/>
    <mergeCell ref="S37:V37"/>
    <mergeCell ref="W37:AA37"/>
    <mergeCell ref="AC37:AF37"/>
    <mergeCell ref="AC101:AK101"/>
    <mergeCell ref="S102:V102"/>
    <mergeCell ref="W102:AA102"/>
    <mergeCell ref="AC102:AF102"/>
    <mergeCell ref="AG102:AK102"/>
    <mergeCell ref="B135:O135"/>
    <mergeCell ref="D146:E146"/>
    <mergeCell ref="W69:AA69"/>
    <mergeCell ref="F146:G146"/>
    <mergeCell ref="D147:E147"/>
    <mergeCell ref="F147:G147"/>
    <mergeCell ref="AC69:AF69"/>
    <mergeCell ref="AG69:AK69"/>
    <mergeCell ref="S101:AA101"/>
    <mergeCell ref="AG37:AK37"/>
    <mergeCell ref="AC36:AK36"/>
    <mergeCell ref="S68:AA68"/>
    <mergeCell ref="AC68:AK68"/>
  </mergeCells>
  <conditionalFormatting sqref="P38:P47">
    <cfRule type="expression" dxfId="29" priority="3" stopIfTrue="1">
      <formula>AND(P38&lt;25000,T38&lt;0.05)</formula>
    </cfRule>
  </conditionalFormatting>
  <conditionalFormatting sqref="O38:O47 N70:P79 N103:P112">
    <cfRule type="expression" dxfId="28" priority="124" stopIfTrue="1">
      <formula>AND(N38&lt;25000,S38&lt;0.05)</formula>
    </cfRule>
  </conditionalFormatting>
  <conditionalFormatting sqref="L38:N47">
    <cfRule type="expression" dxfId="27" priority="125" stopIfTrue="1">
      <formula>AND(L38&lt;25000,S38&lt;0.05)</formula>
    </cfRule>
  </conditionalFormatting>
  <dataValidations count="1">
    <dataValidation type="list" allowBlank="1" showInputMessage="1" showErrorMessage="1" sqref="I38:I46 JJ38:JJ46 TF38:TF46 ADB38:ADB46 AMX38:AMX46 AWT38:AWT46 BGP38:BGP46 BQL38:BQL46 CAH38:CAH46 CKD38:CKD46 CTZ38:CTZ46 DDV38:DDV46 DNR38:DNR46 DXN38:DXN46 EHJ38:EHJ46 ERF38:ERF46 FBB38:FBB46 FKX38:FKX46 FUT38:FUT46 GEP38:GEP46 GOL38:GOL46 GYH38:GYH46 HID38:HID46 HRZ38:HRZ46 IBV38:IBV46 ILR38:ILR46 IVN38:IVN46 JFJ38:JFJ46 JPF38:JPF46 JZB38:JZB46 KIX38:KIX46 KST38:KST46 LCP38:LCP46 LML38:LML46 LWH38:LWH46 MGD38:MGD46 MPZ38:MPZ46 MZV38:MZV46 NJR38:NJR46 NTN38:NTN46 ODJ38:ODJ46 ONF38:ONF46 OXB38:OXB46 PGX38:PGX46 PQT38:PQT46 QAP38:QAP46 QKL38:QKL46 QUH38:QUH46 RED38:RED46 RNZ38:RNZ46 RXV38:RXV46 SHR38:SHR46 SRN38:SRN46 TBJ38:TBJ46 TLF38:TLF46 TVB38:TVB46 UEX38:UEX46 UOT38:UOT46 UYP38:UYP46 VIL38:VIL46 VSH38:VSH46 WCD38:WCD46 WLZ38:WLZ46 WVV38:WVV46 I65574:I65582 JF65574:JF65582 TB65574:TB65582 ACX65574:ACX65582 AMT65574:AMT65582 AWP65574:AWP65582 BGL65574:BGL65582 BQH65574:BQH65582 CAD65574:CAD65582 CJZ65574:CJZ65582 CTV65574:CTV65582 DDR65574:DDR65582 DNN65574:DNN65582 DXJ65574:DXJ65582 EHF65574:EHF65582 ERB65574:ERB65582 FAX65574:FAX65582 FKT65574:FKT65582 FUP65574:FUP65582 GEL65574:GEL65582 GOH65574:GOH65582 GYD65574:GYD65582 HHZ65574:HHZ65582 HRV65574:HRV65582 IBR65574:IBR65582 ILN65574:ILN65582 IVJ65574:IVJ65582 JFF65574:JFF65582 JPB65574:JPB65582 JYX65574:JYX65582 KIT65574:KIT65582 KSP65574:KSP65582 LCL65574:LCL65582 LMH65574:LMH65582 LWD65574:LWD65582 MFZ65574:MFZ65582 MPV65574:MPV65582 MZR65574:MZR65582 NJN65574:NJN65582 NTJ65574:NTJ65582 ODF65574:ODF65582 ONB65574:ONB65582 OWX65574:OWX65582 PGT65574:PGT65582 PQP65574:PQP65582 QAL65574:QAL65582 QKH65574:QKH65582 QUD65574:QUD65582 RDZ65574:RDZ65582 RNV65574:RNV65582 RXR65574:RXR65582 SHN65574:SHN65582 SRJ65574:SRJ65582 TBF65574:TBF65582 TLB65574:TLB65582 TUX65574:TUX65582 UET65574:UET65582 UOP65574:UOP65582 UYL65574:UYL65582 VIH65574:VIH65582 VSD65574:VSD65582 WBZ65574:WBZ65582 WLV65574:WLV65582 WVR65574:WVR65582 I131110:I131118 JF131110:JF131118 TB131110:TB131118 ACX131110:ACX131118 AMT131110:AMT131118 AWP131110:AWP131118 BGL131110:BGL131118 BQH131110:BQH131118 CAD131110:CAD131118 CJZ131110:CJZ131118 CTV131110:CTV131118 DDR131110:DDR131118 DNN131110:DNN131118 DXJ131110:DXJ131118 EHF131110:EHF131118 ERB131110:ERB131118 FAX131110:FAX131118 FKT131110:FKT131118 FUP131110:FUP131118 GEL131110:GEL131118 GOH131110:GOH131118 GYD131110:GYD131118 HHZ131110:HHZ131118 HRV131110:HRV131118 IBR131110:IBR131118 ILN131110:ILN131118 IVJ131110:IVJ131118 JFF131110:JFF131118 JPB131110:JPB131118 JYX131110:JYX131118 KIT131110:KIT131118 KSP131110:KSP131118 LCL131110:LCL131118 LMH131110:LMH131118 LWD131110:LWD131118 MFZ131110:MFZ131118 MPV131110:MPV131118 MZR131110:MZR131118 NJN131110:NJN131118 NTJ131110:NTJ131118 ODF131110:ODF131118 ONB131110:ONB131118 OWX131110:OWX131118 PGT131110:PGT131118 PQP131110:PQP131118 QAL131110:QAL131118 QKH131110:QKH131118 QUD131110:QUD131118 RDZ131110:RDZ131118 RNV131110:RNV131118 RXR131110:RXR131118 SHN131110:SHN131118 SRJ131110:SRJ131118 TBF131110:TBF131118 TLB131110:TLB131118 TUX131110:TUX131118 UET131110:UET131118 UOP131110:UOP131118 UYL131110:UYL131118 VIH131110:VIH131118 VSD131110:VSD131118 WBZ131110:WBZ131118 WLV131110:WLV131118 WVR131110:WVR131118 I196646:I196654 JF196646:JF196654 TB196646:TB196654 ACX196646:ACX196654 AMT196646:AMT196654 AWP196646:AWP196654 BGL196646:BGL196654 BQH196646:BQH196654 CAD196646:CAD196654 CJZ196646:CJZ196654 CTV196646:CTV196654 DDR196646:DDR196654 DNN196646:DNN196654 DXJ196646:DXJ196654 EHF196646:EHF196654 ERB196646:ERB196654 FAX196646:FAX196654 FKT196646:FKT196654 FUP196646:FUP196654 GEL196646:GEL196654 GOH196646:GOH196654 GYD196646:GYD196654 HHZ196646:HHZ196654 HRV196646:HRV196654 IBR196646:IBR196654 ILN196646:ILN196654 IVJ196646:IVJ196654 JFF196646:JFF196654 JPB196646:JPB196654 JYX196646:JYX196654 KIT196646:KIT196654 KSP196646:KSP196654 LCL196646:LCL196654 LMH196646:LMH196654 LWD196646:LWD196654 MFZ196646:MFZ196654 MPV196646:MPV196654 MZR196646:MZR196654 NJN196646:NJN196654 NTJ196646:NTJ196654 ODF196646:ODF196654 ONB196646:ONB196654 OWX196646:OWX196654 PGT196646:PGT196654 PQP196646:PQP196654 QAL196646:QAL196654 QKH196646:QKH196654 QUD196646:QUD196654 RDZ196646:RDZ196654 RNV196646:RNV196654 RXR196646:RXR196654 SHN196646:SHN196654 SRJ196646:SRJ196654 TBF196646:TBF196654 TLB196646:TLB196654 TUX196646:TUX196654 UET196646:UET196654 UOP196646:UOP196654 UYL196646:UYL196654 VIH196646:VIH196654 VSD196646:VSD196654 WBZ196646:WBZ196654 WLV196646:WLV196654 WVR196646:WVR196654 I262182:I262190 JF262182:JF262190 TB262182:TB262190 ACX262182:ACX262190 AMT262182:AMT262190 AWP262182:AWP262190 BGL262182:BGL262190 BQH262182:BQH262190 CAD262182:CAD262190 CJZ262182:CJZ262190 CTV262182:CTV262190 DDR262182:DDR262190 DNN262182:DNN262190 DXJ262182:DXJ262190 EHF262182:EHF262190 ERB262182:ERB262190 FAX262182:FAX262190 FKT262182:FKT262190 FUP262182:FUP262190 GEL262182:GEL262190 GOH262182:GOH262190 GYD262182:GYD262190 HHZ262182:HHZ262190 HRV262182:HRV262190 IBR262182:IBR262190 ILN262182:ILN262190 IVJ262182:IVJ262190 JFF262182:JFF262190 JPB262182:JPB262190 JYX262182:JYX262190 KIT262182:KIT262190 KSP262182:KSP262190 LCL262182:LCL262190 LMH262182:LMH262190 LWD262182:LWD262190 MFZ262182:MFZ262190 MPV262182:MPV262190 MZR262182:MZR262190 NJN262182:NJN262190 NTJ262182:NTJ262190 ODF262182:ODF262190 ONB262182:ONB262190 OWX262182:OWX262190 PGT262182:PGT262190 PQP262182:PQP262190 QAL262182:QAL262190 QKH262182:QKH262190 QUD262182:QUD262190 RDZ262182:RDZ262190 RNV262182:RNV262190 RXR262182:RXR262190 SHN262182:SHN262190 SRJ262182:SRJ262190 TBF262182:TBF262190 TLB262182:TLB262190 TUX262182:TUX262190 UET262182:UET262190 UOP262182:UOP262190 UYL262182:UYL262190 VIH262182:VIH262190 VSD262182:VSD262190 WBZ262182:WBZ262190 WLV262182:WLV262190 WVR262182:WVR262190 I327718:I327726 JF327718:JF327726 TB327718:TB327726 ACX327718:ACX327726 AMT327718:AMT327726 AWP327718:AWP327726 BGL327718:BGL327726 BQH327718:BQH327726 CAD327718:CAD327726 CJZ327718:CJZ327726 CTV327718:CTV327726 DDR327718:DDR327726 DNN327718:DNN327726 DXJ327718:DXJ327726 EHF327718:EHF327726 ERB327718:ERB327726 FAX327718:FAX327726 FKT327718:FKT327726 FUP327718:FUP327726 GEL327718:GEL327726 GOH327718:GOH327726 GYD327718:GYD327726 HHZ327718:HHZ327726 HRV327718:HRV327726 IBR327718:IBR327726 ILN327718:ILN327726 IVJ327718:IVJ327726 JFF327718:JFF327726 JPB327718:JPB327726 JYX327718:JYX327726 KIT327718:KIT327726 KSP327718:KSP327726 LCL327718:LCL327726 LMH327718:LMH327726 LWD327718:LWD327726 MFZ327718:MFZ327726 MPV327718:MPV327726 MZR327718:MZR327726 NJN327718:NJN327726 NTJ327718:NTJ327726 ODF327718:ODF327726 ONB327718:ONB327726 OWX327718:OWX327726 PGT327718:PGT327726 PQP327718:PQP327726 QAL327718:QAL327726 QKH327718:QKH327726 QUD327718:QUD327726 RDZ327718:RDZ327726 RNV327718:RNV327726 RXR327718:RXR327726 SHN327718:SHN327726 SRJ327718:SRJ327726 TBF327718:TBF327726 TLB327718:TLB327726 TUX327718:TUX327726 UET327718:UET327726 UOP327718:UOP327726 UYL327718:UYL327726 VIH327718:VIH327726 VSD327718:VSD327726 WBZ327718:WBZ327726 WLV327718:WLV327726 WVR327718:WVR327726 I393254:I393262 JF393254:JF393262 TB393254:TB393262 ACX393254:ACX393262 AMT393254:AMT393262 AWP393254:AWP393262 BGL393254:BGL393262 BQH393254:BQH393262 CAD393254:CAD393262 CJZ393254:CJZ393262 CTV393254:CTV393262 DDR393254:DDR393262 DNN393254:DNN393262 DXJ393254:DXJ393262 EHF393254:EHF393262 ERB393254:ERB393262 FAX393254:FAX393262 FKT393254:FKT393262 FUP393254:FUP393262 GEL393254:GEL393262 GOH393254:GOH393262 GYD393254:GYD393262 HHZ393254:HHZ393262 HRV393254:HRV393262 IBR393254:IBR393262 ILN393254:ILN393262 IVJ393254:IVJ393262 JFF393254:JFF393262 JPB393254:JPB393262 JYX393254:JYX393262 KIT393254:KIT393262 KSP393254:KSP393262 LCL393254:LCL393262 LMH393254:LMH393262 LWD393254:LWD393262 MFZ393254:MFZ393262 MPV393254:MPV393262 MZR393254:MZR393262 NJN393254:NJN393262 NTJ393254:NTJ393262 ODF393254:ODF393262 ONB393254:ONB393262 OWX393254:OWX393262 PGT393254:PGT393262 PQP393254:PQP393262 QAL393254:QAL393262 QKH393254:QKH393262 QUD393254:QUD393262 RDZ393254:RDZ393262 RNV393254:RNV393262 RXR393254:RXR393262 SHN393254:SHN393262 SRJ393254:SRJ393262 TBF393254:TBF393262 TLB393254:TLB393262 TUX393254:TUX393262 UET393254:UET393262 UOP393254:UOP393262 UYL393254:UYL393262 VIH393254:VIH393262 VSD393254:VSD393262 WBZ393254:WBZ393262 WLV393254:WLV393262 WVR393254:WVR393262 I458790:I458798 JF458790:JF458798 TB458790:TB458798 ACX458790:ACX458798 AMT458790:AMT458798 AWP458790:AWP458798 BGL458790:BGL458798 BQH458790:BQH458798 CAD458790:CAD458798 CJZ458790:CJZ458798 CTV458790:CTV458798 DDR458790:DDR458798 DNN458790:DNN458798 DXJ458790:DXJ458798 EHF458790:EHF458798 ERB458790:ERB458798 FAX458790:FAX458798 FKT458790:FKT458798 FUP458790:FUP458798 GEL458790:GEL458798 GOH458790:GOH458798 GYD458790:GYD458798 HHZ458790:HHZ458798 HRV458790:HRV458798 IBR458790:IBR458798 ILN458790:ILN458798 IVJ458790:IVJ458798 JFF458790:JFF458798 JPB458790:JPB458798 JYX458790:JYX458798 KIT458790:KIT458798 KSP458790:KSP458798 LCL458790:LCL458798 LMH458790:LMH458798 LWD458790:LWD458798 MFZ458790:MFZ458798 MPV458790:MPV458798 MZR458790:MZR458798 NJN458790:NJN458798 NTJ458790:NTJ458798 ODF458790:ODF458798 ONB458790:ONB458798 OWX458790:OWX458798 PGT458790:PGT458798 PQP458790:PQP458798 QAL458790:QAL458798 QKH458790:QKH458798 QUD458790:QUD458798 RDZ458790:RDZ458798 RNV458790:RNV458798 RXR458790:RXR458798 SHN458790:SHN458798 SRJ458790:SRJ458798 TBF458790:TBF458798 TLB458790:TLB458798 TUX458790:TUX458798 UET458790:UET458798 UOP458790:UOP458798 UYL458790:UYL458798 VIH458790:VIH458798 VSD458790:VSD458798 WBZ458790:WBZ458798 WLV458790:WLV458798 WVR458790:WVR458798 I524326:I524334 JF524326:JF524334 TB524326:TB524334 ACX524326:ACX524334 AMT524326:AMT524334 AWP524326:AWP524334 BGL524326:BGL524334 BQH524326:BQH524334 CAD524326:CAD524334 CJZ524326:CJZ524334 CTV524326:CTV524334 DDR524326:DDR524334 DNN524326:DNN524334 DXJ524326:DXJ524334 EHF524326:EHF524334 ERB524326:ERB524334 FAX524326:FAX524334 FKT524326:FKT524334 FUP524326:FUP524334 GEL524326:GEL524334 GOH524326:GOH524334 GYD524326:GYD524334 HHZ524326:HHZ524334 HRV524326:HRV524334 IBR524326:IBR524334 ILN524326:ILN524334 IVJ524326:IVJ524334 JFF524326:JFF524334 JPB524326:JPB524334 JYX524326:JYX524334 KIT524326:KIT524334 KSP524326:KSP524334 LCL524326:LCL524334 LMH524326:LMH524334 LWD524326:LWD524334 MFZ524326:MFZ524334 MPV524326:MPV524334 MZR524326:MZR524334 NJN524326:NJN524334 NTJ524326:NTJ524334 ODF524326:ODF524334 ONB524326:ONB524334 OWX524326:OWX524334 PGT524326:PGT524334 PQP524326:PQP524334 QAL524326:QAL524334 QKH524326:QKH524334 QUD524326:QUD524334 RDZ524326:RDZ524334 RNV524326:RNV524334 RXR524326:RXR524334 SHN524326:SHN524334 SRJ524326:SRJ524334 TBF524326:TBF524334 TLB524326:TLB524334 TUX524326:TUX524334 UET524326:UET524334 UOP524326:UOP524334 UYL524326:UYL524334 VIH524326:VIH524334 VSD524326:VSD524334 WBZ524326:WBZ524334 WLV524326:WLV524334 WVR524326:WVR524334 I589862:I589870 JF589862:JF589870 TB589862:TB589870 ACX589862:ACX589870 AMT589862:AMT589870 AWP589862:AWP589870 BGL589862:BGL589870 BQH589862:BQH589870 CAD589862:CAD589870 CJZ589862:CJZ589870 CTV589862:CTV589870 DDR589862:DDR589870 DNN589862:DNN589870 DXJ589862:DXJ589870 EHF589862:EHF589870 ERB589862:ERB589870 FAX589862:FAX589870 FKT589862:FKT589870 FUP589862:FUP589870 GEL589862:GEL589870 GOH589862:GOH589870 GYD589862:GYD589870 HHZ589862:HHZ589870 HRV589862:HRV589870 IBR589862:IBR589870 ILN589862:ILN589870 IVJ589862:IVJ589870 JFF589862:JFF589870 JPB589862:JPB589870 JYX589862:JYX589870 KIT589862:KIT589870 KSP589862:KSP589870 LCL589862:LCL589870 LMH589862:LMH589870 LWD589862:LWD589870 MFZ589862:MFZ589870 MPV589862:MPV589870 MZR589862:MZR589870 NJN589862:NJN589870 NTJ589862:NTJ589870 ODF589862:ODF589870 ONB589862:ONB589870 OWX589862:OWX589870 PGT589862:PGT589870 PQP589862:PQP589870 QAL589862:QAL589870 QKH589862:QKH589870 QUD589862:QUD589870 RDZ589862:RDZ589870 RNV589862:RNV589870 RXR589862:RXR589870 SHN589862:SHN589870 SRJ589862:SRJ589870 TBF589862:TBF589870 TLB589862:TLB589870 TUX589862:TUX589870 UET589862:UET589870 UOP589862:UOP589870 UYL589862:UYL589870 VIH589862:VIH589870 VSD589862:VSD589870 WBZ589862:WBZ589870 WLV589862:WLV589870 WVR589862:WVR589870 I655398:I655406 JF655398:JF655406 TB655398:TB655406 ACX655398:ACX655406 AMT655398:AMT655406 AWP655398:AWP655406 BGL655398:BGL655406 BQH655398:BQH655406 CAD655398:CAD655406 CJZ655398:CJZ655406 CTV655398:CTV655406 DDR655398:DDR655406 DNN655398:DNN655406 DXJ655398:DXJ655406 EHF655398:EHF655406 ERB655398:ERB655406 FAX655398:FAX655406 FKT655398:FKT655406 FUP655398:FUP655406 GEL655398:GEL655406 GOH655398:GOH655406 GYD655398:GYD655406 HHZ655398:HHZ655406 HRV655398:HRV655406 IBR655398:IBR655406 ILN655398:ILN655406 IVJ655398:IVJ655406 JFF655398:JFF655406 JPB655398:JPB655406 JYX655398:JYX655406 KIT655398:KIT655406 KSP655398:KSP655406 LCL655398:LCL655406 LMH655398:LMH655406 LWD655398:LWD655406 MFZ655398:MFZ655406 MPV655398:MPV655406 MZR655398:MZR655406 NJN655398:NJN655406 NTJ655398:NTJ655406 ODF655398:ODF655406 ONB655398:ONB655406 OWX655398:OWX655406 PGT655398:PGT655406 PQP655398:PQP655406 QAL655398:QAL655406 QKH655398:QKH655406 QUD655398:QUD655406 RDZ655398:RDZ655406 RNV655398:RNV655406 RXR655398:RXR655406 SHN655398:SHN655406 SRJ655398:SRJ655406 TBF655398:TBF655406 TLB655398:TLB655406 TUX655398:TUX655406 UET655398:UET655406 UOP655398:UOP655406 UYL655398:UYL655406 VIH655398:VIH655406 VSD655398:VSD655406 WBZ655398:WBZ655406 WLV655398:WLV655406 WVR655398:WVR655406 I720934:I720942 JF720934:JF720942 TB720934:TB720942 ACX720934:ACX720942 AMT720934:AMT720942 AWP720934:AWP720942 BGL720934:BGL720942 BQH720934:BQH720942 CAD720934:CAD720942 CJZ720934:CJZ720942 CTV720934:CTV720942 DDR720934:DDR720942 DNN720934:DNN720942 DXJ720934:DXJ720942 EHF720934:EHF720942 ERB720934:ERB720942 FAX720934:FAX720942 FKT720934:FKT720942 FUP720934:FUP720942 GEL720934:GEL720942 GOH720934:GOH720942 GYD720934:GYD720942 HHZ720934:HHZ720942 HRV720934:HRV720942 IBR720934:IBR720942 ILN720934:ILN720942 IVJ720934:IVJ720942 JFF720934:JFF720942 JPB720934:JPB720942 JYX720934:JYX720942 KIT720934:KIT720942 KSP720934:KSP720942 LCL720934:LCL720942 LMH720934:LMH720942 LWD720934:LWD720942 MFZ720934:MFZ720942 MPV720934:MPV720942 MZR720934:MZR720942 NJN720934:NJN720942 NTJ720934:NTJ720942 ODF720934:ODF720942 ONB720934:ONB720942 OWX720934:OWX720942 PGT720934:PGT720942 PQP720934:PQP720942 QAL720934:QAL720942 QKH720934:QKH720942 QUD720934:QUD720942 RDZ720934:RDZ720942 RNV720934:RNV720942 RXR720934:RXR720942 SHN720934:SHN720942 SRJ720934:SRJ720942 TBF720934:TBF720942 TLB720934:TLB720942 TUX720934:TUX720942 UET720934:UET720942 UOP720934:UOP720942 UYL720934:UYL720942 VIH720934:VIH720942 VSD720934:VSD720942 WBZ720934:WBZ720942 WLV720934:WLV720942 WVR720934:WVR720942 I786470:I786478 JF786470:JF786478 TB786470:TB786478 ACX786470:ACX786478 AMT786470:AMT786478 AWP786470:AWP786478 BGL786470:BGL786478 BQH786470:BQH786478 CAD786470:CAD786478 CJZ786470:CJZ786478 CTV786470:CTV786478 DDR786470:DDR786478 DNN786470:DNN786478 DXJ786470:DXJ786478 EHF786470:EHF786478 ERB786470:ERB786478 FAX786470:FAX786478 FKT786470:FKT786478 FUP786470:FUP786478 GEL786470:GEL786478 GOH786470:GOH786478 GYD786470:GYD786478 HHZ786470:HHZ786478 HRV786470:HRV786478 IBR786470:IBR786478 ILN786470:ILN786478 IVJ786470:IVJ786478 JFF786470:JFF786478 JPB786470:JPB786478 JYX786470:JYX786478 KIT786470:KIT786478 KSP786470:KSP786478 LCL786470:LCL786478 LMH786470:LMH786478 LWD786470:LWD786478 MFZ786470:MFZ786478 MPV786470:MPV786478 MZR786470:MZR786478 NJN786470:NJN786478 NTJ786470:NTJ786478 ODF786470:ODF786478 ONB786470:ONB786478 OWX786470:OWX786478 PGT786470:PGT786478 PQP786470:PQP786478 QAL786470:QAL786478 QKH786470:QKH786478 QUD786470:QUD786478 RDZ786470:RDZ786478 RNV786470:RNV786478 RXR786470:RXR786478 SHN786470:SHN786478 SRJ786470:SRJ786478 TBF786470:TBF786478 TLB786470:TLB786478 TUX786470:TUX786478 UET786470:UET786478 UOP786470:UOP786478 UYL786470:UYL786478 VIH786470:VIH786478 VSD786470:VSD786478 WBZ786470:WBZ786478 WLV786470:WLV786478 WVR786470:WVR786478 I852006:I852014 JF852006:JF852014 TB852006:TB852014 ACX852006:ACX852014 AMT852006:AMT852014 AWP852006:AWP852014 BGL852006:BGL852014 BQH852006:BQH852014 CAD852006:CAD852014 CJZ852006:CJZ852014 CTV852006:CTV852014 DDR852006:DDR852014 DNN852006:DNN852014 DXJ852006:DXJ852014 EHF852006:EHF852014 ERB852006:ERB852014 FAX852006:FAX852014 FKT852006:FKT852014 FUP852006:FUP852014 GEL852006:GEL852014 GOH852006:GOH852014 GYD852006:GYD852014 HHZ852006:HHZ852014 HRV852006:HRV852014 IBR852006:IBR852014 ILN852006:ILN852014 IVJ852006:IVJ852014 JFF852006:JFF852014 JPB852006:JPB852014 JYX852006:JYX852014 KIT852006:KIT852014 KSP852006:KSP852014 LCL852006:LCL852014 LMH852006:LMH852014 LWD852006:LWD852014 MFZ852006:MFZ852014 MPV852006:MPV852014 MZR852006:MZR852014 NJN852006:NJN852014 NTJ852006:NTJ852014 ODF852006:ODF852014 ONB852006:ONB852014 OWX852006:OWX852014 PGT852006:PGT852014 PQP852006:PQP852014 QAL852006:QAL852014 QKH852006:QKH852014 QUD852006:QUD852014 RDZ852006:RDZ852014 RNV852006:RNV852014 RXR852006:RXR852014 SHN852006:SHN852014 SRJ852006:SRJ852014 TBF852006:TBF852014 TLB852006:TLB852014 TUX852006:TUX852014 UET852006:UET852014 UOP852006:UOP852014 UYL852006:UYL852014 VIH852006:VIH852014 VSD852006:VSD852014 WBZ852006:WBZ852014 WLV852006:WLV852014 WVR852006:WVR852014 I917542:I917550 JF917542:JF917550 TB917542:TB917550 ACX917542:ACX917550 AMT917542:AMT917550 AWP917542:AWP917550 BGL917542:BGL917550 BQH917542:BQH917550 CAD917542:CAD917550 CJZ917542:CJZ917550 CTV917542:CTV917550 DDR917542:DDR917550 DNN917542:DNN917550 DXJ917542:DXJ917550 EHF917542:EHF917550 ERB917542:ERB917550 FAX917542:FAX917550 FKT917542:FKT917550 FUP917542:FUP917550 GEL917542:GEL917550 GOH917542:GOH917550 GYD917542:GYD917550 HHZ917542:HHZ917550 HRV917542:HRV917550 IBR917542:IBR917550 ILN917542:ILN917550 IVJ917542:IVJ917550 JFF917542:JFF917550 JPB917542:JPB917550 JYX917542:JYX917550 KIT917542:KIT917550 KSP917542:KSP917550 LCL917542:LCL917550 LMH917542:LMH917550 LWD917542:LWD917550 MFZ917542:MFZ917550 MPV917542:MPV917550 MZR917542:MZR917550 NJN917542:NJN917550 NTJ917542:NTJ917550 ODF917542:ODF917550 ONB917542:ONB917550 OWX917542:OWX917550 PGT917542:PGT917550 PQP917542:PQP917550 QAL917542:QAL917550 QKH917542:QKH917550 QUD917542:QUD917550 RDZ917542:RDZ917550 RNV917542:RNV917550 RXR917542:RXR917550 SHN917542:SHN917550 SRJ917542:SRJ917550 TBF917542:TBF917550 TLB917542:TLB917550 TUX917542:TUX917550 UET917542:UET917550 UOP917542:UOP917550 UYL917542:UYL917550 VIH917542:VIH917550 VSD917542:VSD917550 WBZ917542:WBZ917550 WLV917542:WLV917550 WVR917542:WVR917550 I983078:I983086 JF983078:JF983086 TB983078:TB983086 ACX983078:ACX983086 AMT983078:AMT983086 AWP983078:AWP983086 BGL983078:BGL983086 BQH983078:BQH983086 CAD983078:CAD983086 CJZ983078:CJZ983086 CTV983078:CTV983086 DDR983078:DDR983086 DNN983078:DNN983086 DXJ983078:DXJ983086 EHF983078:EHF983086 ERB983078:ERB983086 FAX983078:FAX983086 FKT983078:FKT983086 FUP983078:FUP983086 GEL983078:GEL983086 GOH983078:GOH983086 GYD983078:GYD983086 HHZ983078:HHZ983086 HRV983078:HRV983086 IBR983078:IBR983086 ILN983078:ILN983086 IVJ983078:IVJ983086 JFF983078:JFF983086 JPB983078:JPB983086 JYX983078:JYX983086 KIT983078:KIT983086 KSP983078:KSP983086 LCL983078:LCL983086 LMH983078:LMH983086 LWD983078:LWD983086 MFZ983078:MFZ983086 MPV983078:MPV983086 MZR983078:MZR983086 NJN983078:NJN983086 NTJ983078:NTJ983086 ODF983078:ODF983086 ONB983078:ONB983086 OWX983078:OWX983086 PGT983078:PGT983086 PQP983078:PQP983086 QAL983078:QAL983086 QKH983078:QKH983086 QUD983078:QUD983086 RDZ983078:RDZ983086 RNV983078:RNV983086 RXR983078:RXR983086 SHN983078:SHN983086 SRJ983078:SRJ983086 TBF983078:TBF983086 TLB983078:TLB983086 TUX983078:TUX983086 UET983078:UET983086 UOP983078:UOP983086 UYL983078:UYL983086 VIH983078:VIH983086 VSD983078:VSD983086 WBZ983078:WBZ983086 WLV983078:WLV983086 WVR983078:WVR983086 K70:K78 JJ70:JJ78 TF70:TF78 ADB70:ADB78 AMX70:AMX78 AWT70:AWT78 BGP70:BGP78 BQL70:BQL78 CAH70:CAH78 CKD70:CKD78 CTZ70:CTZ78 DDV70:DDV78 DNR70:DNR78 DXN70:DXN78 EHJ70:EHJ78 ERF70:ERF78 FBB70:FBB78 FKX70:FKX78 FUT70:FUT78 GEP70:GEP78 GOL70:GOL78 GYH70:GYH78 HID70:HID78 HRZ70:HRZ78 IBV70:IBV78 ILR70:ILR78 IVN70:IVN78 JFJ70:JFJ78 JPF70:JPF78 JZB70:JZB78 KIX70:KIX78 KST70:KST78 LCP70:LCP78 LML70:LML78 LWH70:LWH78 MGD70:MGD78 MPZ70:MPZ78 MZV70:MZV78 NJR70:NJR78 NTN70:NTN78 ODJ70:ODJ78 ONF70:ONF78 OXB70:OXB78 PGX70:PGX78 PQT70:PQT78 QAP70:QAP78 QKL70:QKL78 QUH70:QUH78 RED70:RED78 RNZ70:RNZ78 RXV70:RXV78 SHR70:SHR78 SRN70:SRN78 TBJ70:TBJ78 TLF70:TLF78 TVB70:TVB78 UEX70:UEX78 UOT70:UOT78 UYP70:UYP78 VIL70:VIL78 VSH70:VSH78 WCD70:WCD78 WLZ70:WLZ78 WVV70:WVV78 K65606:K65614 JH65606:JH65614 TD65606:TD65614 ACZ65606:ACZ65614 AMV65606:AMV65614 AWR65606:AWR65614 BGN65606:BGN65614 BQJ65606:BQJ65614 CAF65606:CAF65614 CKB65606:CKB65614 CTX65606:CTX65614 DDT65606:DDT65614 DNP65606:DNP65614 DXL65606:DXL65614 EHH65606:EHH65614 ERD65606:ERD65614 FAZ65606:FAZ65614 FKV65606:FKV65614 FUR65606:FUR65614 GEN65606:GEN65614 GOJ65606:GOJ65614 GYF65606:GYF65614 HIB65606:HIB65614 HRX65606:HRX65614 IBT65606:IBT65614 ILP65606:ILP65614 IVL65606:IVL65614 JFH65606:JFH65614 JPD65606:JPD65614 JYZ65606:JYZ65614 KIV65606:KIV65614 KSR65606:KSR65614 LCN65606:LCN65614 LMJ65606:LMJ65614 LWF65606:LWF65614 MGB65606:MGB65614 MPX65606:MPX65614 MZT65606:MZT65614 NJP65606:NJP65614 NTL65606:NTL65614 ODH65606:ODH65614 OND65606:OND65614 OWZ65606:OWZ65614 PGV65606:PGV65614 PQR65606:PQR65614 QAN65606:QAN65614 QKJ65606:QKJ65614 QUF65606:QUF65614 REB65606:REB65614 RNX65606:RNX65614 RXT65606:RXT65614 SHP65606:SHP65614 SRL65606:SRL65614 TBH65606:TBH65614 TLD65606:TLD65614 TUZ65606:TUZ65614 UEV65606:UEV65614 UOR65606:UOR65614 UYN65606:UYN65614 VIJ65606:VIJ65614 VSF65606:VSF65614 WCB65606:WCB65614 WLX65606:WLX65614 WVT65606:WVT65614 K131142:K131150 JH131142:JH131150 TD131142:TD131150 ACZ131142:ACZ131150 AMV131142:AMV131150 AWR131142:AWR131150 BGN131142:BGN131150 BQJ131142:BQJ131150 CAF131142:CAF131150 CKB131142:CKB131150 CTX131142:CTX131150 DDT131142:DDT131150 DNP131142:DNP131150 DXL131142:DXL131150 EHH131142:EHH131150 ERD131142:ERD131150 FAZ131142:FAZ131150 FKV131142:FKV131150 FUR131142:FUR131150 GEN131142:GEN131150 GOJ131142:GOJ131150 GYF131142:GYF131150 HIB131142:HIB131150 HRX131142:HRX131150 IBT131142:IBT131150 ILP131142:ILP131150 IVL131142:IVL131150 JFH131142:JFH131150 JPD131142:JPD131150 JYZ131142:JYZ131150 KIV131142:KIV131150 KSR131142:KSR131150 LCN131142:LCN131150 LMJ131142:LMJ131150 LWF131142:LWF131150 MGB131142:MGB131150 MPX131142:MPX131150 MZT131142:MZT131150 NJP131142:NJP131150 NTL131142:NTL131150 ODH131142:ODH131150 OND131142:OND131150 OWZ131142:OWZ131150 PGV131142:PGV131150 PQR131142:PQR131150 QAN131142:QAN131150 QKJ131142:QKJ131150 QUF131142:QUF131150 REB131142:REB131150 RNX131142:RNX131150 RXT131142:RXT131150 SHP131142:SHP131150 SRL131142:SRL131150 TBH131142:TBH131150 TLD131142:TLD131150 TUZ131142:TUZ131150 UEV131142:UEV131150 UOR131142:UOR131150 UYN131142:UYN131150 VIJ131142:VIJ131150 VSF131142:VSF131150 WCB131142:WCB131150 WLX131142:WLX131150 WVT131142:WVT131150 K196678:K196686 JH196678:JH196686 TD196678:TD196686 ACZ196678:ACZ196686 AMV196678:AMV196686 AWR196678:AWR196686 BGN196678:BGN196686 BQJ196678:BQJ196686 CAF196678:CAF196686 CKB196678:CKB196686 CTX196678:CTX196686 DDT196678:DDT196686 DNP196678:DNP196686 DXL196678:DXL196686 EHH196678:EHH196686 ERD196678:ERD196686 FAZ196678:FAZ196686 FKV196678:FKV196686 FUR196678:FUR196686 GEN196678:GEN196686 GOJ196678:GOJ196686 GYF196678:GYF196686 HIB196678:HIB196686 HRX196678:HRX196686 IBT196678:IBT196686 ILP196678:ILP196686 IVL196678:IVL196686 JFH196678:JFH196686 JPD196678:JPD196686 JYZ196678:JYZ196686 KIV196678:KIV196686 KSR196678:KSR196686 LCN196678:LCN196686 LMJ196678:LMJ196686 LWF196678:LWF196686 MGB196678:MGB196686 MPX196678:MPX196686 MZT196678:MZT196686 NJP196678:NJP196686 NTL196678:NTL196686 ODH196678:ODH196686 OND196678:OND196686 OWZ196678:OWZ196686 PGV196678:PGV196686 PQR196678:PQR196686 QAN196678:QAN196686 QKJ196678:QKJ196686 QUF196678:QUF196686 REB196678:REB196686 RNX196678:RNX196686 RXT196678:RXT196686 SHP196678:SHP196686 SRL196678:SRL196686 TBH196678:TBH196686 TLD196678:TLD196686 TUZ196678:TUZ196686 UEV196678:UEV196686 UOR196678:UOR196686 UYN196678:UYN196686 VIJ196678:VIJ196686 VSF196678:VSF196686 WCB196678:WCB196686 WLX196678:WLX196686 WVT196678:WVT196686 K262214:K262222 JH262214:JH262222 TD262214:TD262222 ACZ262214:ACZ262222 AMV262214:AMV262222 AWR262214:AWR262222 BGN262214:BGN262222 BQJ262214:BQJ262222 CAF262214:CAF262222 CKB262214:CKB262222 CTX262214:CTX262222 DDT262214:DDT262222 DNP262214:DNP262222 DXL262214:DXL262222 EHH262214:EHH262222 ERD262214:ERD262222 FAZ262214:FAZ262222 FKV262214:FKV262222 FUR262214:FUR262222 GEN262214:GEN262222 GOJ262214:GOJ262222 GYF262214:GYF262222 HIB262214:HIB262222 HRX262214:HRX262222 IBT262214:IBT262222 ILP262214:ILP262222 IVL262214:IVL262222 JFH262214:JFH262222 JPD262214:JPD262222 JYZ262214:JYZ262222 KIV262214:KIV262222 KSR262214:KSR262222 LCN262214:LCN262222 LMJ262214:LMJ262222 LWF262214:LWF262222 MGB262214:MGB262222 MPX262214:MPX262222 MZT262214:MZT262222 NJP262214:NJP262222 NTL262214:NTL262222 ODH262214:ODH262222 OND262214:OND262222 OWZ262214:OWZ262222 PGV262214:PGV262222 PQR262214:PQR262222 QAN262214:QAN262222 QKJ262214:QKJ262222 QUF262214:QUF262222 REB262214:REB262222 RNX262214:RNX262222 RXT262214:RXT262222 SHP262214:SHP262222 SRL262214:SRL262222 TBH262214:TBH262222 TLD262214:TLD262222 TUZ262214:TUZ262222 UEV262214:UEV262222 UOR262214:UOR262222 UYN262214:UYN262222 VIJ262214:VIJ262222 VSF262214:VSF262222 WCB262214:WCB262222 WLX262214:WLX262222 WVT262214:WVT262222 K327750:K327758 JH327750:JH327758 TD327750:TD327758 ACZ327750:ACZ327758 AMV327750:AMV327758 AWR327750:AWR327758 BGN327750:BGN327758 BQJ327750:BQJ327758 CAF327750:CAF327758 CKB327750:CKB327758 CTX327750:CTX327758 DDT327750:DDT327758 DNP327750:DNP327758 DXL327750:DXL327758 EHH327750:EHH327758 ERD327750:ERD327758 FAZ327750:FAZ327758 FKV327750:FKV327758 FUR327750:FUR327758 GEN327750:GEN327758 GOJ327750:GOJ327758 GYF327750:GYF327758 HIB327750:HIB327758 HRX327750:HRX327758 IBT327750:IBT327758 ILP327750:ILP327758 IVL327750:IVL327758 JFH327750:JFH327758 JPD327750:JPD327758 JYZ327750:JYZ327758 KIV327750:KIV327758 KSR327750:KSR327758 LCN327750:LCN327758 LMJ327750:LMJ327758 LWF327750:LWF327758 MGB327750:MGB327758 MPX327750:MPX327758 MZT327750:MZT327758 NJP327750:NJP327758 NTL327750:NTL327758 ODH327750:ODH327758 OND327750:OND327758 OWZ327750:OWZ327758 PGV327750:PGV327758 PQR327750:PQR327758 QAN327750:QAN327758 QKJ327750:QKJ327758 QUF327750:QUF327758 REB327750:REB327758 RNX327750:RNX327758 RXT327750:RXT327758 SHP327750:SHP327758 SRL327750:SRL327758 TBH327750:TBH327758 TLD327750:TLD327758 TUZ327750:TUZ327758 UEV327750:UEV327758 UOR327750:UOR327758 UYN327750:UYN327758 VIJ327750:VIJ327758 VSF327750:VSF327758 WCB327750:WCB327758 WLX327750:WLX327758 WVT327750:WVT327758 K393286:K393294 JH393286:JH393294 TD393286:TD393294 ACZ393286:ACZ393294 AMV393286:AMV393294 AWR393286:AWR393294 BGN393286:BGN393294 BQJ393286:BQJ393294 CAF393286:CAF393294 CKB393286:CKB393294 CTX393286:CTX393294 DDT393286:DDT393294 DNP393286:DNP393294 DXL393286:DXL393294 EHH393286:EHH393294 ERD393286:ERD393294 FAZ393286:FAZ393294 FKV393286:FKV393294 FUR393286:FUR393294 GEN393286:GEN393294 GOJ393286:GOJ393294 GYF393286:GYF393294 HIB393286:HIB393294 HRX393286:HRX393294 IBT393286:IBT393294 ILP393286:ILP393294 IVL393286:IVL393294 JFH393286:JFH393294 JPD393286:JPD393294 JYZ393286:JYZ393294 KIV393286:KIV393294 KSR393286:KSR393294 LCN393286:LCN393294 LMJ393286:LMJ393294 LWF393286:LWF393294 MGB393286:MGB393294 MPX393286:MPX393294 MZT393286:MZT393294 NJP393286:NJP393294 NTL393286:NTL393294 ODH393286:ODH393294 OND393286:OND393294 OWZ393286:OWZ393294 PGV393286:PGV393294 PQR393286:PQR393294 QAN393286:QAN393294 QKJ393286:QKJ393294 QUF393286:QUF393294 REB393286:REB393294 RNX393286:RNX393294 RXT393286:RXT393294 SHP393286:SHP393294 SRL393286:SRL393294 TBH393286:TBH393294 TLD393286:TLD393294 TUZ393286:TUZ393294 UEV393286:UEV393294 UOR393286:UOR393294 UYN393286:UYN393294 VIJ393286:VIJ393294 VSF393286:VSF393294 WCB393286:WCB393294 WLX393286:WLX393294 WVT393286:WVT393294 K458822:K458830 JH458822:JH458830 TD458822:TD458830 ACZ458822:ACZ458830 AMV458822:AMV458830 AWR458822:AWR458830 BGN458822:BGN458830 BQJ458822:BQJ458830 CAF458822:CAF458830 CKB458822:CKB458830 CTX458822:CTX458830 DDT458822:DDT458830 DNP458822:DNP458830 DXL458822:DXL458830 EHH458822:EHH458830 ERD458822:ERD458830 FAZ458822:FAZ458830 FKV458822:FKV458830 FUR458822:FUR458830 GEN458822:GEN458830 GOJ458822:GOJ458830 GYF458822:GYF458830 HIB458822:HIB458830 HRX458822:HRX458830 IBT458822:IBT458830 ILP458822:ILP458830 IVL458822:IVL458830 JFH458822:JFH458830 JPD458822:JPD458830 JYZ458822:JYZ458830 KIV458822:KIV458830 KSR458822:KSR458830 LCN458822:LCN458830 LMJ458822:LMJ458830 LWF458822:LWF458830 MGB458822:MGB458830 MPX458822:MPX458830 MZT458822:MZT458830 NJP458822:NJP458830 NTL458822:NTL458830 ODH458822:ODH458830 OND458822:OND458830 OWZ458822:OWZ458830 PGV458822:PGV458830 PQR458822:PQR458830 QAN458822:QAN458830 QKJ458822:QKJ458830 QUF458822:QUF458830 REB458822:REB458830 RNX458822:RNX458830 RXT458822:RXT458830 SHP458822:SHP458830 SRL458822:SRL458830 TBH458822:TBH458830 TLD458822:TLD458830 TUZ458822:TUZ458830 UEV458822:UEV458830 UOR458822:UOR458830 UYN458822:UYN458830 VIJ458822:VIJ458830 VSF458822:VSF458830 WCB458822:WCB458830 WLX458822:WLX458830 WVT458822:WVT458830 K524358:K524366 JH524358:JH524366 TD524358:TD524366 ACZ524358:ACZ524366 AMV524358:AMV524366 AWR524358:AWR524366 BGN524358:BGN524366 BQJ524358:BQJ524366 CAF524358:CAF524366 CKB524358:CKB524366 CTX524358:CTX524366 DDT524358:DDT524366 DNP524358:DNP524366 DXL524358:DXL524366 EHH524358:EHH524366 ERD524358:ERD524366 FAZ524358:FAZ524366 FKV524358:FKV524366 FUR524358:FUR524366 GEN524358:GEN524366 GOJ524358:GOJ524366 GYF524358:GYF524366 HIB524358:HIB524366 HRX524358:HRX524366 IBT524358:IBT524366 ILP524358:ILP524366 IVL524358:IVL524366 JFH524358:JFH524366 JPD524358:JPD524366 JYZ524358:JYZ524366 KIV524358:KIV524366 KSR524358:KSR524366 LCN524358:LCN524366 LMJ524358:LMJ524366 LWF524358:LWF524366 MGB524358:MGB524366 MPX524358:MPX524366 MZT524358:MZT524366 NJP524358:NJP524366 NTL524358:NTL524366 ODH524358:ODH524366 OND524358:OND524366 OWZ524358:OWZ524366 PGV524358:PGV524366 PQR524358:PQR524366 QAN524358:QAN524366 QKJ524358:QKJ524366 QUF524358:QUF524366 REB524358:REB524366 RNX524358:RNX524366 RXT524358:RXT524366 SHP524358:SHP524366 SRL524358:SRL524366 TBH524358:TBH524366 TLD524358:TLD524366 TUZ524358:TUZ524366 UEV524358:UEV524366 UOR524358:UOR524366 UYN524358:UYN524366 VIJ524358:VIJ524366 VSF524358:VSF524366 WCB524358:WCB524366 WLX524358:WLX524366 WVT524358:WVT524366 K589894:K589902 JH589894:JH589902 TD589894:TD589902 ACZ589894:ACZ589902 AMV589894:AMV589902 AWR589894:AWR589902 BGN589894:BGN589902 BQJ589894:BQJ589902 CAF589894:CAF589902 CKB589894:CKB589902 CTX589894:CTX589902 DDT589894:DDT589902 DNP589894:DNP589902 DXL589894:DXL589902 EHH589894:EHH589902 ERD589894:ERD589902 FAZ589894:FAZ589902 FKV589894:FKV589902 FUR589894:FUR589902 GEN589894:GEN589902 GOJ589894:GOJ589902 GYF589894:GYF589902 HIB589894:HIB589902 HRX589894:HRX589902 IBT589894:IBT589902 ILP589894:ILP589902 IVL589894:IVL589902 JFH589894:JFH589902 JPD589894:JPD589902 JYZ589894:JYZ589902 KIV589894:KIV589902 KSR589894:KSR589902 LCN589894:LCN589902 LMJ589894:LMJ589902 LWF589894:LWF589902 MGB589894:MGB589902 MPX589894:MPX589902 MZT589894:MZT589902 NJP589894:NJP589902 NTL589894:NTL589902 ODH589894:ODH589902 OND589894:OND589902 OWZ589894:OWZ589902 PGV589894:PGV589902 PQR589894:PQR589902 QAN589894:QAN589902 QKJ589894:QKJ589902 QUF589894:QUF589902 REB589894:REB589902 RNX589894:RNX589902 RXT589894:RXT589902 SHP589894:SHP589902 SRL589894:SRL589902 TBH589894:TBH589902 TLD589894:TLD589902 TUZ589894:TUZ589902 UEV589894:UEV589902 UOR589894:UOR589902 UYN589894:UYN589902 VIJ589894:VIJ589902 VSF589894:VSF589902 WCB589894:WCB589902 WLX589894:WLX589902 WVT589894:WVT589902 K655430:K655438 JH655430:JH655438 TD655430:TD655438 ACZ655430:ACZ655438 AMV655430:AMV655438 AWR655430:AWR655438 BGN655430:BGN655438 BQJ655430:BQJ655438 CAF655430:CAF655438 CKB655430:CKB655438 CTX655430:CTX655438 DDT655430:DDT655438 DNP655430:DNP655438 DXL655430:DXL655438 EHH655430:EHH655438 ERD655430:ERD655438 FAZ655430:FAZ655438 FKV655430:FKV655438 FUR655430:FUR655438 GEN655430:GEN655438 GOJ655430:GOJ655438 GYF655430:GYF655438 HIB655430:HIB655438 HRX655430:HRX655438 IBT655430:IBT655438 ILP655430:ILP655438 IVL655430:IVL655438 JFH655430:JFH655438 JPD655430:JPD655438 JYZ655430:JYZ655438 KIV655430:KIV655438 KSR655430:KSR655438 LCN655430:LCN655438 LMJ655430:LMJ655438 LWF655430:LWF655438 MGB655430:MGB655438 MPX655430:MPX655438 MZT655430:MZT655438 NJP655430:NJP655438 NTL655430:NTL655438 ODH655430:ODH655438 OND655430:OND655438 OWZ655430:OWZ655438 PGV655430:PGV655438 PQR655430:PQR655438 QAN655430:QAN655438 QKJ655430:QKJ655438 QUF655430:QUF655438 REB655430:REB655438 RNX655430:RNX655438 RXT655430:RXT655438 SHP655430:SHP655438 SRL655430:SRL655438 TBH655430:TBH655438 TLD655430:TLD655438 TUZ655430:TUZ655438 UEV655430:UEV655438 UOR655430:UOR655438 UYN655430:UYN655438 VIJ655430:VIJ655438 VSF655430:VSF655438 WCB655430:WCB655438 WLX655430:WLX655438 WVT655430:WVT655438 K720966:K720974 JH720966:JH720974 TD720966:TD720974 ACZ720966:ACZ720974 AMV720966:AMV720974 AWR720966:AWR720974 BGN720966:BGN720974 BQJ720966:BQJ720974 CAF720966:CAF720974 CKB720966:CKB720974 CTX720966:CTX720974 DDT720966:DDT720974 DNP720966:DNP720974 DXL720966:DXL720974 EHH720966:EHH720974 ERD720966:ERD720974 FAZ720966:FAZ720974 FKV720966:FKV720974 FUR720966:FUR720974 GEN720966:GEN720974 GOJ720966:GOJ720974 GYF720966:GYF720974 HIB720966:HIB720974 HRX720966:HRX720974 IBT720966:IBT720974 ILP720966:ILP720974 IVL720966:IVL720974 JFH720966:JFH720974 JPD720966:JPD720974 JYZ720966:JYZ720974 KIV720966:KIV720974 KSR720966:KSR720974 LCN720966:LCN720974 LMJ720966:LMJ720974 LWF720966:LWF720974 MGB720966:MGB720974 MPX720966:MPX720974 MZT720966:MZT720974 NJP720966:NJP720974 NTL720966:NTL720974 ODH720966:ODH720974 OND720966:OND720974 OWZ720966:OWZ720974 PGV720966:PGV720974 PQR720966:PQR720974 QAN720966:QAN720974 QKJ720966:QKJ720974 QUF720966:QUF720974 REB720966:REB720974 RNX720966:RNX720974 RXT720966:RXT720974 SHP720966:SHP720974 SRL720966:SRL720974 TBH720966:TBH720974 TLD720966:TLD720974 TUZ720966:TUZ720974 UEV720966:UEV720974 UOR720966:UOR720974 UYN720966:UYN720974 VIJ720966:VIJ720974 VSF720966:VSF720974 WCB720966:WCB720974 WLX720966:WLX720974 WVT720966:WVT720974 K786502:K786510 JH786502:JH786510 TD786502:TD786510 ACZ786502:ACZ786510 AMV786502:AMV786510 AWR786502:AWR786510 BGN786502:BGN786510 BQJ786502:BQJ786510 CAF786502:CAF786510 CKB786502:CKB786510 CTX786502:CTX786510 DDT786502:DDT786510 DNP786502:DNP786510 DXL786502:DXL786510 EHH786502:EHH786510 ERD786502:ERD786510 FAZ786502:FAZ786510 FKV786502:FKV786510 FUR786502:FUR786510 GEN786502:GEN786510 GOJ786502:GOJ786510 GYF786502:GYF786510 HIB786502:HIB786510 HRX786502:HRX786510 IBT786502:IBT786510 ILP786502:ILP786510 IVL786502:IVL786510 JFH786502:JFH786510 JPD786502:JPD786510 JYZ786502:JYZ786510 KIV786502:KIV786510 KSR786502:KSR786510 LCN786502:LCN786510 LMJ786502:LMJ786510 LWF786502:LWF786510 MGB786502:MGB786510 MPX786502:MPX786510 MZT786502:MZT786510 NJP786502:NJP786510 NTL786502:NTL786510 ODH786502:ODH786510 OND786502:OND786510 OWZ786502:OWZ786510 PGV786502:PGV786510 PQR786502:PQR786510 QAN786502:QAN786510 QKJ786502:QKJ786510 QUF786502:QUF786510 REB786502:REB786510 RNX786502:RNX786510 RXT786502:RXT786510 SHP786502:SHP786510 SRL786502:SRL786510 TBH786502:TBH786510 TLD786502:TLD786510 TUZ786502:TUZ786510 UEV786502:UEV786510 UOR786502:UOR786510 UYN786502:UYN786510 VIJ786502:VIJ786510 VSF786502:VSF786510 WCB786502:WCB786510 WLX786502:WLX786510 WVT786502:WVT786510 K852038:K852046 JH852038:JH852046 TD852038:TD852046 ACZ852038:ACZ852046 AMV852038:AMV852046 AWR852038:AWR852046 BGN852038:BGN852046 BQJ852038:BQJ852046 CAF852038:CAF852046 CKB852038:CKB852046 CTX852038:CTX852046 DDT852038:DDT852046 DNP852038:DNP852046 DXL852038:DXL852046 EHH852038:EHH852046 ERD852038:ERD852046 FAZ852038:FAZ852046 FKV852038:FKV852046 FUR852038:FUR852046 GEN852038:GEN852046 GOJ852038:GOJ852046 GYF852038:GYF852046 HIB852038:HIB852046 HRX852038:HRX852046 IBT852038:IBT852046 ILP852038:ILP852046 IVL852038:IVL852046 JFH852038:JFH852046 JPD852038:JPD852046 JYZ852038:JYZ852046 KIV852038:KIV852046 KSR852038:KSR852046 LCN852038:LCN852046 LMJ852038:LMJ852046 LWF852038:LWF852046 MGB852038:MGB852046 MPX852038:MPX852046 MZT852038:MZT852046 NJP852038:NJP852046 NTL852038:NTL852046 ODH852038:ODH852046 OND852038:OND852046 OWZ852038:OWZ852046 PGV852038:PGV852046 PQR852038:PQR852046 QAN852038:QAN852046 QKJ852038:QKJ852046 QUF852038:QUF852046 REB852038:REB852046 RNX852038:RNX852046 RXT852038:RXT852046 SHP852038:SHP852046 SRL852038:SRL852046 TBH852038:TBH852046 TLD852038:TLD852046 TUZ852038:TUZ852046 UEV852038:UEV852046 UOR852038:UOR852046 UYN852038:UYN852046 VIJ852038:VIJ852046 VSF852038:VSF852046 WCB852038:WCB852046 WLX852038:WLX852046 WVT852038:WVT852046 K917574:K917582 JH917574:JH917582 TD917574:TD917582 ACZ917574:ACZ917582 AMV917574:AMV917582 AWR917574:AWR917582 BGN917574:BGN917582 BQJ917574:BQJ917582 CAF917574:CAF917582 CKB917574:CKB917582 CTX917574:CTX917582 DDT917574:DDT917582 DNP917574:DNP917582 DXL917574:DXL917582 EHH917574:EHH917582 ERD917574:ERD917582 FAZ917574:FAZ917582 FKV917574:FKV917582 FUR917574:FUR917582 GEN917574:GEN917582 GOJ917574:GOJ917582 GYF917574:GYF917582 HIB917574:HIB917582 HRX917574:HRX917582 IBT917574:IBT917582 ILP917574:ILP917582 IVL917574:IVL917582 JFH917574:JFH917582 JPD917574:JPD917582 JYZ917574:JYZ917582 KIV917574:KIV917582 KSR917574:KSR917582 LCN917574:LCN917582 LMJ917574:LMJ917582 LWF917574:LWF917582 MGB917574:MGB917582 MPX917574:MPX917582 MZT917574:MZT917582 NJP917574:NJP917582 NTL917574:NTL917582 ODH917574:ODH917582 OND917574:OND917582 OWZ917574:OWZ917582 PGV917574:PGV917582 PQR917574:PQR917582 QAN917574:QAN917582 QKJ917574:QKJ917582 QUF917574:QUF917582 REB917574:REB917582 RNX917574:RNX917582 RXT917574:RXT917582 SHP917574:SHP917582 SRL917574:SRL917582 TBH917574:TBH917582 TLD917574:TLD917582 TUZ917574:TUZ917582 UEV917574:UEV917582 UOR917574:UOR917582 UYN917574:UYN917582 VIJ917574:VIJ917582 VSF917574:VSF917582 WCB917574:WCB917582 WLX917574:WLX917582 WVT917574:WVT917582 K983110:K983118 JH983110:JH983118 TD983110:TD983118 ACZ983110:ACZ983118 AMV983110:AMV983118 AWR983110:AWR983118 BGN983110:BGN983118 BQJ983110:BQJ983118 CAF983110:CAF983118 CKB983110:CKB983118 CTX983110:CTX983118 DDT983110:DDT983118 DNP983110:DNP983118 DXL983110:DXL983118 EHH983110:EHH983118 ERD983110:ERD983118 FAZ983110:FAZ983118 FKV983110:FKV983118 FUR983110:FUR983118 GEN983110:GEN983118 GOJ983110:GOJ983118 GYF983110:GYF983118 HIB983110:HIB983118 HRX983110:HRX983118 IBT983110:IBT983118 ILP983110:ILP983118 IVL983110:IVL983118 JFH983110:JFH983118 JPD983110:JPD983118 JYZ983110:JYZ983118 KIV983110:KIV983118 KSR983110:KSR983118 LCN983110:LCN983118 LMJ983110:LMJ983118 LWF983110:LWF983118 MGB983110:MGB983118 MPX983110:MPX983118 MZT983110:MZT983118 NJP983110:NJP983118 NTL983110:NTL983118 ODH983110:ODH983118 OND983110:OND983118 OWZ983110:OWZ983118 PGV983110:PGV983118 PQR983110:PQR983118 QAN983110:QAN983118 QKJ983110:QKJ983118 QUF983110:QUF983118 REB983110:REB983118 RNX983110:RNX983118 RXT983110:RXT983118 SHP983110:SHP983118 SRL983110:SRL983118 TBH983110:TBH983118 TLD983110:TLD983118 TUZ983110:TUZ983118 UEV983110:UEV983118 UOR983110:UOR983118 UYN983110:UYN983118 VIJ983110:VIJ983118 VSF983110:VSF983118 WCB983110:WCB983118 WLX983110:WLX983118 WVT983110:WVT983118 K103:K111 JJ103:JJ111 TF103:TF111 ADB103:ADB111 AMX103:AMX111 AWT103:AWT111 BGP103:BGP111 BQL103:BQL111 CAH103:CAH111 CKD103:CKD111 CTZ103:CTZ111 DDV103:DDV111 DNR103:DNR111 DXN103:DXN111 EHJ103:EHJ111 ERF103:ERF111 FBB103:FBB111 FKX103:FKX111 FUT103:FUT111 GEP103:GEP111 GOL103:GOL111 GYH103:GYH111 HID103:HID111 HRZ103:HRZ111 IBV103:IBV111 ILR103:ILR111 IVN103:IVN111 JFJ103:JFJ111 JPF103:JPF111 JZB103:JZB111 KIX103:KIX111 KST103:KST111 LCP103:LCP111 LML103:LML111 LWH103:LWH111 MGD103:MGD111 MPZ103:MPZ111 MZV103:MZV111 NJR103:NJR111 NTN103:NTN111 ODJ103:ODJ111 ONF103:ONF111 OXB103:OXB111 PGX103:PGX111 PQT103:PQT111 QAP103:QAP111 QKL103:QKL111 QUH103:QUH111 RED103:RED111 RNZ103:RNZ111 RXV103:RXV111 SHR103:SHR111 SRN103:SRN111 TBJ103:TBJ111 TLF103:TLF111 TVB103:TVB111 UEX103:UEX111 UOT103:UOT111 UYP103:UYP111 VIL103:VIL111 VSH103:VSH111 WCD103:WCD111 WLZ103:WLZ111 WVV103:WVV111 K65639:K65647 JH65639:JH65647 TD65639:TD65647 ACZ65639:ACZ65647 AMV65639:AMV65647 AWR65639:AWR65647 BGN65639:BGN65647 BQJ65639:BQJ65647 CAF65639:CAF65647 CKB65639:CKB65647 CTX65639:CTX65647 DDT65639:DDT65647 DNP65639:DNP65647 DXL65639:DXL65647 EHH65639:EHH65647 ERD65639:ERD65647 FAZ65639:FAZ65647 FKV65639:FKV65647 FUR65639:FUR65647 GEN65639:GEN65647 GOJ65639:GOJ65647 GYF65639:GYF65647 HIB65639:HIB65647 HRX65639:HRX65647 IBT65639:IBT65647 ILP65639:ILP65647 IVL65639:IVL65647 JFH65639:JFH65647 JPD65639:JPD65647 JYZ65639:JYZ65647 KIV65639:KIV65647 KSR65639:KSR65647 LCN65639:LCN65647 LMJ65639:LMJ65647 LWF65639:LWF65647 MGB65639:MGB65647 MPX65639:MPX65647 MZT65639:MZT65647 NJP65639:NJP65647 NTL65639:NTL65647 ODH65639:ODH65647 OND65639:OND65647 OWZ65639:OWZ65647 PGV65639:PGV65647 PQR65639:PQR65647 QAN65639:QAN65647 QKJ65639:QKJ65647 QUF65639:QUF65647 REB65639:REB65647 RNX65639:RNX65647 RXT65639:RXT65647 SHP65639:SHP65647 SRL65639:SRL65647 TBH65639:TBH65647 TLD65639:TLD65647 TUZ65639:TUZ65647 UEV65639:UEV65647 UOR65639:UOR65647 UYN65639:UYN65647 VIJ65639:VIJ65647 VSF65639:VSF65647 WCB65639:WCB65647 WLX65639:WLX65647 WVT65639:WVT65647 K131175:K131183 JH131175:JH131183 TD131175:TD131183 ACZ131175:ACZ131183 AMV131175:AMV131183 AWR131175:AWR131183 BGN131175:BGN131183 BQJ131175:BQJ131183 CAF131175:CAF131183 CKB131175:CKB131183 CTX131175:CTX131183 DDT131175:DDT131183 DNP131175:DNP131183 DXL131175:DXL131183 EHH131175:EHH131183 ERD131175:ERD131183 FAZ131175:FAZ131183 FKV131175:FKV131183 FUR131175:FUR131183 GEN131175:GEN131183 GOJ131175:GOJ131183 GYF131175:GYF131183 HIB131175:HIB131183 HRX131175:HRX131183 IBT131175:IBT131183 ILP131175:ILP131183 IVL131175:IVL131183 JFH131175:JFH131183 JPD131175:JPD131183 JYZ131175:JYZ131183 KIV131175:KIV131183 KSR131175:KSR131183 LCN131175:LCN131183 LMJ131175:LMJ131183 LWF131175:LWF131183 MGB131175:MGB131183 MPX131175:MPX131183 MZT131175:MZT131183 NJP131175:NJP131183 NTL131175:NTL131183 ODH131175:ODH131183 OND131175:OND131183 OWZ131175:OWZ131183 PGV131175:PGV131183 PQR131175:PQR131183 QAN131175:QAN131183 QKJ131175:QKJ131183 QUF131175:QUF131183 REB131175:REB131183 RNX131175:RNX131183 RXT131175:RXT131183 SHP131175:SHP131183 SRL131175:SRL131183 TBH131175:TBH131183 TLD131175:TLD131183 TUZ131175:TUZ131183 UEV131175:UEV131183 UOR131175:UOR131183 UYN131175:UYN131183 VIJ131175:VIJ131183 VSF131175:VSF131183 WCB131175:WCB131183 WLX131175:WLX131183 WVT131175:WVT131183 K196711:K196719 JH196711:JH196719 TD196711:TD196719 ACZ196711:ACZ196719 AMV196711:AMV196719 AWR196711:AWR196719 BGN196711:BGN196719 BQJ196711:BQJ196719 CAF196711:CAF196719 CKB196711:CKB196719 CTX196711:CTX196719 DDT196711:DDT196719 DNP196711:DNP196719 DXL196711:DXL196719 EHH196711:EHH196719 ERD196711:ERD196719 FAZ196711:FAZ196719 FKV196711:FKV196719 FUR196711:FUR196719 GEN196711:GEN196719 GOJ196711:GOJ196719 GYF196711:GYF196719 HIB196711:HIB196719 HRX196711:HRX196719 IBT196711:IBT196719 ILP196711:ILP196719 IVL196711:IVL196719 JFH196711:JFH196719 JPD196711:JPD196719 JYZ196711:JYZ196719 KIV196711:KIV196719 KSR196711:KSR196719 LCN196711:LCN196719 LMJ196711:LMJ196719 LWF196711:LWF196719 MGB196711:MGB196719 MPX196711:MPX196719 MZT196711:MZT196719 NJP196711:NJP196719 NTL196711:NTL196719 ODH196711:ODH196719 OND196711:OND196719 OWZ196711:OWZ196719 PGV196711:PGV196719 PQR196711:PQR196719 QAN196711:QAN196719 QKJ196711:QKJ196719 QUF196711:QUF196719 REB196711:REB196719 RNX196711:RNX196719 RXT196711:RXT196719 SHP196711:SHP196719 SRL196711:SRL196719 TBH196711:TBH196719 TLD196711:TLD196719 TUZ196711:TUZ196719 UEV196711:UEV196719 UOR196711:UOR196719 UYN196711:UYN196719 VIJ196711:VIJ196719 VSF196711:VSF196719 WCB196711:WCB196719 WLX196711:WLX196719 WVT196711:WVT196719 K262247:K262255 JH262247:JH262255 TD262247:TD262255 ACZ262247:ACZ262255 AMV262247:AMV262255 AWR262247:AWR262255 BGN262247:BGN262255 BQJ262247:BQJ262255 CAF262247:CAF262255 CKB262247:CKB262255 CTX262247:CTX262255 DDT262247:DDT262255 DNP262247:DNP262255 DXL262247:DXL262255 EHH262247:EHH262255 ERD262247:ERD262255 FAZ262247:FAZ262255 FKV262247:FKV262255 FUR262247:FUR262255 GEN262247:GEN262255 GOJ262247:GOJ262255 GYF262247:GYF262255 HIB262247:HIB262255 HRX262247:HRX262255 IBT262247:IBT262255 ILP262247:ILP262255 IVL262247:IVL262255 JFH262247:JFH262255 JPD262247:JPD262255 JYZ262247:JYZ262255 KIV262247:KIV262255 KSR262247:KSR262255 LCN262247:LCN262255 LMJ262247:LMJ262255 LWF262247:LWF262255 MGB262247:MGB262255 MPX262247:MPX262255 MZT262247:MZT262255 NJP262247:NJP262255 NTL262247:NTL262255 ODH262247:ODH262255 OND262247:OND262255 OWZ262247:OWZ262255 PGV262247:PGV262255 PQR262247:PQR262255 QAN262247:QAN262255 QKJ262247:QKJ262255 QUF262247:QUF262255 REB262247:REB262255 RNX262247:RNX262255 RXT262247:RXT262255 SHP262247:SHP262255 SRL262247:SRL262255 TBH262247:TBH262255 TLD262247:TLD262255 TUZ262247:TUZ262255 UEV262247:UEV262255 UOR262247:UOR262255 UYN262247:UYN262255 VIJ262247:VIJ262255 VSF262247:VSF262255 WCB262247:WCB262255 WLX262247:WLX262255 WVT262247:WVT262255 K327783:K327791 JH327783:JH327791 TD327783:TD327791 ACZ327783:ACZ327791 AMV327783:AMV327791 AWR327783:AWR327791 BGN327783:BGN327791 BQJ327783:BQJ327791 CAF327783:CAF327791 CKB327783:CKB327791 CTX327783:CTX327791 DDT327783:DDT327791 DNP327783:DNP327791 DXL327783:DXL327791 EHH327783:EHH327791 ERD327783:ERD327791 FAZ327783:FAZ327791 FKV327783:FKV327791 FUR327783:FUR327791 GEN327783:GEN327791 GOJ327783:GOJ327791 GYF327783:GYF327791 HIB327783:HIB327791 HRX327783:HRX327791 IBT327783:IBT327791 ILP327783:ILP327791 IVL327783:IVL327791 JFH327783:JFH327791 JPD327783:JPD327791 JYZ327783:JYZ327791 KIV327783:KIV327791 KSR327783:KSR327791 LCN327783:LCN327791 LMJ327783:LMJ327791 LWF327783:LWF327791 MGB327783:MGB327791 MPX327783:MPX327791 MZT327783:MZT327791 NJP327783:NJP327791 NTL327783:NTL327791 ODH327783:ODH327791 OND327783:OND327791 OWZ327783:OWZ327791 PGV327783:PGV327791 PQR327783:PQR327791 QAN327783:QAN327791 QKJ327783:QKJ327791 QUF327783:QUF327791 REB327783:REB327791 RNX327783:RNX327791 RXT327783:RXT327791 SHP327783:SHP327791 SRL327783:SRL327791 TBH327783:TBH327791 TLD327783:TLD327791 TUZ327783:TUZ327791 UEV327783:UEV327791 UOR327783:UOR327791 UYN327783:UYN327791 VIJ327783:VIJ327791 VSF327783:VSF327791 WCB327783:WCB327791 WLX327783:WLX327791 WVT327783:WVT327791 K393319:K393327 JH393319:JH393327 TD393319:TD393327 ACZ393319:ACZ393327 AMV393319:AMV393327 AWR393319:AWR393327 BGN393319:BGN393327 BQJ393319:BQJ393327 CAF393319:CAF393327 CKB393319:CKB393327 CTX393319:CTX393327 DDT393319:DDT393327 DNP393319:DNP393327 DXL393319:DXL393327 EHH393319:EHH393327 ERD393319:ERD393327 FAZ393319:FAZ393327 FKV393319:FKV393327 FUR393319:FUR393327 GEN393319:GEN393327 GOJ393319:GOJ393327 GYF393319:GYF393327 HIB393319:HIB393327 HRX393319:HRX393327 IBT393319:IBT393327 ILP393319:ILP393327 IVL393319:IVL393327 JFH393319:JFH393327 JPD393319:JPD393327 JYZ393319:JYZ393327 KIV393319:KIV393327 KSR393319:KSR393327 LCN393319:LCN393327 LMJ393319:LMJ393327 LWF393319:LWF393327 MGB393319:MGB393327 MPX393319:MPX393327 MZT393319:MZT393327 NJP393319:NJP393327 NTL393319:NTL393327 ODH393319:ODH393327 OND393319:OND393327 OWZ393319:OWZ393327 PGV393319:PGV393327 PQR393319:PQR393327 QAN393319:QAN393327 QKJ393319:QKJ393327 QUF393319:QUF393327 REB393319:REB393327 RNX393319:RNX393327 RXT393319:RXT393327 SHP393319:SHP393327 SRL393319:SRL393327 TBH393319:TBH393327 TLD393319:TLD393327 TUZ393319:TUZ393327 UEV393319:UEV393327 UOR393319:UOR393327 UYN393319:UYN393327 VIJ393319:VIJ393327 VSF393319:VSF393327 WCB393319:WCB393327 WLX393319:WLX393327 WVT393319:WVT393327 K458855:K458863 JH458855:JH458863 TD458855:TD458863 ACZ458855:ACZ458863 AMV458855:AMV458863 AWR458855:AWR458863 BGN458855:BGN458863 BQJ458855:BQJ458863 CAF458855:CAF458863 CKB458855:CKB458863 CTX458855:CTX458863 DDT458855:DDT458863 DNP458855:DNP458863 DXL458855:DXL458863 EHH458855:EHH458863 ERD458855:ERD458863 FAZ458855:FAZ458863 FKV458855:FKV458863 FUR458855:FUR458863 GEN458855:GEN458863 GOJ458855:GOJ458863 GYF458855:GYF458863 HIB458855:HIB458863 HRX458855:HRX458863 IBT458855:IBT458863 ILP458855:ILP458863 IVL458855:IVL458863 JFH458855:JFH458863 JPD458855:JPD458863 JYZ458855:JYZ458863 KIV458855:KIV458863 KSR458855:KSR458863 LCN458855:LCN458863 LMJ458855:LMJ458863 LWF458855:LWF458863 MGB458855:MGB458863 MPX458855:MPX458863 MZT458855:MZT458863 NJP458855:NJP458863 NTL458855:NTL458863 ODH458855:ODH458863 OND458855:OND458863 OWZ458855:OWZ458863 PGV458855:PGV458863 PQR458855:PQR458863 QAN458855:QAN458863 QKJ458855:QKJ458863 QUF458855:QUF458863 REB458855:REB458863 RNX458855:RNX458863 RXT458855:RXT458863 SHP458855:SHP458863 SRL458855:SRL458863 TBH458855:TBH458863 TLD458855:TLD458863 TUZ458855:TUZ458863 UEV458855:UEV458863 UOR458855:UOR458863 UYN458855:UYN458863 VIJ458855:VIJ458863 VSF458855:VSF458863 WCB458855:WCB458863 WLX458855:WLX458863 WVT458855:WVT458863 K524391:K524399 JH524391:JH524399 TD524391:TD524399 ACZ524391:ACZ524399 AMV524391:AMV524399 AWR524391:AWR524399 BGN524391:BGN524399 BQJ524391:BQJ524399 CAF524391:CAF524399 CKB524391:CKB524399 CTX524391:CTX524399 DDT524391:DDT524399 DNP524391:DNP524399 DXL524391:DXL524399 EHH524391:EHH524399 ERD524391:ERD524399 FAZ524391:FAZ524399 FKV524391:FKV524399 FUR524391:FUR524399 GEN524391:GEN524399 GOJ524391:GOJ524399 GYF524391:GYF524399 HIB524391:HIB524399 HRX524391:HRX524399 IBT524391:IBT524399 ILP524391:ILP524399 IVL524391:IVL524399 JFH524391:JFH524399 JPD524391:JPD524399 JYZ524391:JYZ524399 KIV524391:KIV524399 KSR524391:KSR524399 LCN524391:LCN524399 LMJ524391:LMJ524399 LWF524391:LWF524399 MGB524391:MGB524399 MPX524391:MPX524399 MZT524391:MZT524399 NJP524391:NJP524399 NTL524391:NTL524399 ODH524391:ODH524399 OND524391:OND524399 OWZ524391:OWZ524399 PGV524391:PGV524399 PQR524391:PQR524399 QAN524391:QAN524399 QKJ524391:QKJ524399 QUF524391:QUF524399 REB524391:REB524399 RNX524391:RNX524399 RXT524391:RXT524399 SHP524391:SHP524399 SRL524391:SRL524399 TBH524391:TBH524399 TLD524391:TLD524399 TUZ524391:TUZ524399 UEV524391:UEV524399 UOR524391:UOR524399 UYN524391:UYN524399 VIJ524391:VIJ524399 VSF524391:VSF524399 WCB524391:WCB524399 WLX524391:WLX524399 WVT524391:WVT524399 K589927:K589935 JH589927:JH589935 TD589927:TD589935 ACZ589927:ACZ589935 AMV589927:AMV589935 AWR589927:AWR589935 BGN589927:BGN589935 BQJ589927:BQJ589935 CAF589927:CAF589935 CKB589927:CKB589935 CTX589927:CTX589935 DDT589927:DDT589935 DNP589927:DNP589935 DXL589927:DXL589935 EHH589927:EHH589935 ERD589927:ERD589935 FAZ589927:FAZ589935 FKV589927:FKV589935 FUR589927:FUR589935 GEN589927:GEN589935 GOJ589927:GOJ589935 GYF589927:GYF589935 HIB589927:HIB589935 HRX589927:HRX589935 IBT589927:IBT589935 ILP589927:ILP589935 IVL589927:IVL589935 JFH589927:JFH589935 JPD589927:JPD589935 JYZ589927:JYZ589935 KIV589927:KIV589935 KSR589927:KSR589935 LCN589927:LCN589935 LMJ589927:LMJ589935 LWF589927:LWF589935 MGB589927:MGB589935 MPX589927:MPX589935 MZT589927:MZT589935 NJP589927:NJP589935 NTL589927:NTL589935 ODH589927:ODH589935 OND589927:OND589935 OWZ589927:OWZ589935 PGV589927:PGV589935 PQR589927:PQR589935 QAN589927:QAN589935 QKJ589927:QKJ589935 QUF589927:QUF589935 REB589927:REB589935 RNX589927:RNX589935 RXT589927:RXT589935 SHP589927:SHP589935 SRL589927:SRL589935 TBH589927:TBH589935 TLD589927:TLD589935 TUZ589927:TUZ589935 UEV589927:UEV589935 UOR589927:UOR589935 UYN589927:UYN589935 VIJ589927:VIJ589935 VSF589927:VSF589935 WCB589927:WCB589935 WLX589927:WLX589935 WVT589927:WVT589935 K655463:K655471 JH655463:JH655471 TD655463:TD655471 ACZ655463:ACZ655471 AMV655463:AMV655471 AWR655463:AWR655471 BGN655463:BGN655471 BQJ655463:BQJ655471 CAF655463:CAF655471 CKB655463:CKB655471 CTX655463:CTX655471 DDT655463:DDT655471 DNP655463:DNP655471 DXL655463:DXL655471 EHH655463:EHH655471 ERD655463:ERD655471 FAZ655463:FAZ655471 FKV655463:FKV655471 FUR655463:FUR655471 GEN655463:GEN655471 GOJ655463:GOJ655471 GYF655463:GYF655471 HIB655463:HIB655471 HRX655463:HRX655471 IBT655463:IBT655471 ILP655463:ILP655471 IVL655463:IVL655471 JFH655463:JFH655471 JPD655463:JPD655471 JYZ655463:JYZ655471 KIV655463:KIV655471 KSR655463:KSR655471 LCN655463:LCN655471 LMJ655463:LMJ655471 LWF655463:LWF655471 MGB655463:MGB655471 MPX655463:MPX655471 MZT655463:MZT655471 NJP655463:NJP655471 NTL655463:NTL655471 ODH655463:ODH655471 OND655463:OND655471 OWZ655463:OWZ655471 PGV655463:PGV655471 PQR655463:PQR655471 QAN655463:QAN655471 QKJ655463:QKJ655471 QUF655463:QUF655471 REB655463:REB655471 RNX655463:RNX655471 RXT655463:RXT655471 SHP655463:SHP655471 SRL655463:SRL655471 TBH655463:TBH655471 TLD655463:TLD655471 TUZ655463:TUZ655471 UEV655463:UEV655471 UOR655463:UOR655471 UYN655463:UYN655471 VIJ655463:VIJ655471 VSF655463:VSF655471 WCB655463:WCB655471 WLX655463:WLX655471 WVT655463:WVT655471 K720999:K721007 JH720999:JH721007 TD720999:TD721007 ACZ720999:ACZ721007 AMV720999:AMV721007 AWR720999:AWR721007 BGN720999:BGN721007 BQJ720999:BQJ721007 CAF720999:CAF721007 CKB720999:CKB721007 CTX720999:CTX721007 DDT720999:DDT721007 DNP720999:DNP721007 DXL720999:DXL721007 EHH720999:EHH721007 ERD720999:ERD721007 FAZ720999:FAZ721007 FKV720999:FKV721007 FUR720999:FUR721007 GEN720999:GEN721007 GOJ720999:GOJ721007 GYF720999:GYF721007 HIB720999:HIB721007 HRX720999:HRX721007 IBT720999:IBT721007 ILP720999:ILP721007 IVL720999:IVL721007 JFH720999:JFH721007 JPD720999:JPD721007 JYZ720999:JYZ721007 KIV720999:KIV721007 KSR720999:KSR721007 LCN720999:LCN721007 LMJ720999:LMJ721007 LWF720999:LWF721007 MGB720999:MGB721007 MPX720999:MPX721007 MZT720999:MZT721007 NJP720999:NJP721007 NTL720999:NTL721007 ODH720999:ODH721007 OND720999:OND721007 OWZ720999:OWZ721007 PGV720999:PGV721007 PQR720999:PQR721007 QAN720999:QAN721007 QKJ720999:QKJ721007 QUF720999:QUF721007 REB720999:REB721007 RNX720999:RNX721007 RXT720999:RXT721007 SHP720999:SHP721007 SRL720999:SRL721007 TBH720999:TBH721007 TLD720999:TLD721007 TUZ720999:TUZ721007 UEV720999:UEV721007 UOR720999:UOR721007 UYN720999:UYN721007 VIJ720999:VIJ721007 VSF720999:VSF721007 WCB720999:WCB721007 WLX720999:WLX721007 WVT720999:WVT721007 K786535:K786543 JH786535:JH786543 TD786535:TD786543 ACZ786535:ACZ786543 AMV786535:AMV786543 AWR786535:AWR786543 BGN786535:BGN786543 BQJ786535:BQJ786543 CAF786535:CAF786543 CKB786535:CKB786543 CTX786535:CTX786543 DDT786535:DDT786543 DNP786535:DNP786543 DXL786535:DXL786543 EHH786535:EHH786543 ERD786535:ERD786543 FAZ786535:FAZ786543 FKV786535:FKV786543 FUR786535:FUR786543 GEN786535:GEN786543 GOJ786535:GOJ786543 GYF786535:GYF786543 HIB786535:HIB786543 HRX786535:HRX786543 IBT786535:IBT786543 ILP786535:ILP786543 IVL786535:IVL786543 JFH786535:JFH786543 JPD786535:JPD786543 JYZ786535:JYZ786543 KIV786535:KIV786543 KSR786535:KSR786543 LCN786535:LCN786543 LMJ786535:LMJ786543 LWF786535:LWF786543 MGB786535:MGB786543 MPX786535:MPX786543 MZT786535:MZT786543 NJP786535:NJP786543 NTL786535:NTL786543 ODH786535:ODH786543 OND786535:OND786543 OWZ786535:OWZ786543 PGV786535:PGV786543 PQR786535:PQR786543 QAN786535:QAN786543 QKJ786535:QKJ786543 QUF786535:QUF786543 REB786535:REB786543 RNX786535:RNX786543 RXT786535:RXT786543 SHP786535:SHP786543 SRL786535:SRL786543 TBH786535:TBH786543 TLD786535:TLD786543 TUZ786535:TUZ786543 UEV786535:UEV786543 UOR786535:UOR786543 UYN786535:UYN786543 VIJ786535:VIJ786543 VSF786535:VSF786543 WCB786535:WCB786543 WLX786535:WLX786543 WVT786535:WVT786543 K852071:K852079 JH852071:JH852079 TD852071:TD852079 ACZ852071:ACZ852079 AMV852071:AMV852079 AWR852071:AWR852079 BGN852071:BGN852079 BQJ852071:BQJ852079 CAF852071:CAF852079 CKB852071:CKB852079 CTX852071:CTX852079 DDT852071:DDT852079 DNP852071:DNP852079 DXL852071:DXL852079 EHH852071:EHH852079 ERD852071:ERD852079 FAZ852071:FAZ852079 FKV852071:FKV852079 FUR852071:FUR852079 GEN852071:GEN852079 GOJ852071:GOJ852079 GYF852071:GYF852079 HIB852071:HIB852079 HRX852071:HRX852079 IBT852071:IBT852079 ILP852071:ILP852079 IVL852071:IVL852079 JFH852071:JFH852079 JPD852071:JPD852079 JYZ852071:JYZ852079 KIV852071:KIV852079 KSR852071:KSR852079 LCN852071:LCN852079 LMJ852071:LMJ852079 LWF852071:LWF852079 MGB852071:MGB852079 MPX852071:MPX852079 MZT852071:MZT852079 NJP852071:NJP852079 NTL852071:NTL852079 ODH852071:ODH852079 OND852071:OND852079 OWZ852071:OWZ852079 PGV852071:PGV852079 PQR852071:PQR852079 QAN852071:QAN852079 QKJ852071:QKJ852079 QUF852071:QUF852079 REB852071:REB852079 RNX852071:RNX852079 RXT852071:RXT852079 SHP852071:SHP852079 SRL852071:SRL852079 TBH852071:TBH852079 TLD852071:TLD852079 TUZ852071:TUZ852079 UEV852071:UEV852079 UOR852071:UOR852079 UYN852071:UYN852079 VIJ852071:VIJ852079 VSF852071:VSF852079 WCB852071:WCB852079 WLX852071:WLX852079 WVT852071:WVT852079 K917607:K917615 JH917607:JH917615 TD917607:TD917615 ACZ917607:ACZ917615 AMV917607:AMV917615 AWR917607:AWR917615 BGN917607:BGN917615 BQJ917607:BQJ917615 CAF917607:CAF917615 CKB917607:CKB917615 CTX917607:CTX917615 DDT917607:DDT917615 DNP917607:DNP917615 DXL917607:DXL917615 EHH917607:EHH917615 ERD917607:ERD917615 FAZ917607:FAZ917615 FKV917607:FKV917615 FUR917607:FUR917615 GEN917607:GEN917615 GOJ917607:GOJ917615 GYF917607:GYF917615 HIB917607:HIB917615 HRX917607:HRX917615 IBT917607:IBT917615 ILP917607:ILP917615 IVL917607:IVL917615 JFH917607:JFH917615 JPD917607:JPD917615 JYZ917607:JYZ917615 KIV917607:KIV917615 KSR917607:KSR917615 LCN917607:LCN917615 LMJ917607:LMJ917615 LWF917607:LWF917615 MGB917607:MGB917615 MPX917607:MPX917615 MZT917607:MZT917615 NJP917607:NJP917615 NTL917607:NTL917615 ODH917607:ODH917615 OND917607:OND917615 OWZ917607:OWZ917615 PGV917607:PGV917615 PQR917607:PQR917615 QAN917607:QAN917615 QKJ917607:QKJ917615 QUF917607:QUF917615 REB917607:REB917615 RNX917607:RNX917615 RXT917607:RXT917615 SHP917607:SHP917615 SRL917607:SRL917615 TBH917607:TBH917615 TLD917607:TLD917615 TUZ917607:TUZ917615 UEV917607:UEV917615 UOR917607:UOR917615 UYN917607:UYN917615 VIJ917607:VIJ917615 VSF917607:VSF917615 WCB917607:WCB917615 WLX917607:WLX917615 WVT917607:WVT917615 K983143:K983151 JH983143:JH983151 TD983143:TD983151 ACZ983143:ACZ983151 AMV983143:AMV983151 AWR983143:AWR983151 BGN983143:BGN983151 BQJ983143:BQJ983151 CAF983143:CAF983151 CKB983143:CKB983151 CTX983143:CTX983151 DDT983143:DDT983151 DNP983143:DNP983151 DXL983143:DXL983151 EHH983143:EHH983151 ERD983143:ERD983151 FAZ983143:FAZ983151 FKV983143:FKV983151 FUR983143:FUR983151 GEN983143:GEN983151 GOJ983143:GOJ983151 GYF983143:GYF983151 HIB983143:HIB983151 HRX983143:HRX983151 IBT983143:IBT983151 ILP983143:ILP983151 IVL983143:IVL983151 JFH983143:JFH983151 JPD983143:JPD983151 JYZ983143:JYZ983151 KIV983143:KIV983151 KSR983143:KSR983151 LCN983143:LCN983151 LMJ983143:LMJ983151 LWF983143:LWF983151 MGB983143:MGB983151 MPX983143:MPX983151 MZT983143:MZT983151 NJP983143:NJP983151 NTL983143:NTL983151 ODH983143:ODH983151 OND983143:OND983151 OWZ983143:OWZ983151 PGV983143:PGV983151 PQR983143:PQR983151 QAN983143:QAN983151 QKJ983143:QKJ983151 QUF983143:QUF983151 REB983143:REB983151 RNX983143:RNX983151 RXT983143:RXT983151 SHP983143:SHP983151 SRL983143:SRL983151 TBH983143:TBH983151 TLD983143:TLD983151 TUZ983143:TUZ983151 UEV983143:UEV983151 UOR983143:UOR983151 UYN983143:UYN983151 VIJ983143:VIJ983151 VSF983143:VSF983151 WCB983143:WCB983151 WLX983143:WLX983151 WVT983143:WVT983151">
      <formula1>refs</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AT82"/>
  <sheetViews>
    <sheetView rightToLeft="1" topLeftCell="A10" zoomScaleNormal="100" workbookViewId="0">
      <selection activeCell="B31" sqref="B31"/>
    </sheetView>
  </sheetViews>
  <sheetFormatPr defaultColWidth="9" defaultRowHeight="24" customHeight="1"/>
  <cols>
    <col min="1" max="1" width="1.7109375" style="42" customWidth="1"/>
    <col min="2" max="2" width="16.28515625" style="42" customWidth="1"/>
    <col min="3" max="3" width="22.140625" style="42" customWidth="1"/>
    <col min="4" max="4" width="10.85546875" style="42" customWidth="1"/>
    <col min="5" max="5" width="9" style="42"/>
    <col min="6" max="6" width="9.140625" style="42" bestFit="1" customWidth="1"/>
    <col min="7" max="7" width="16.42578125" style="42" customWidth="1"/>
    <col min="8" max="10" width="0" style="42" hidden="1" customWidth="1"/>
    <col min="11" max="11" width="17.28515625" style="42" customWidth="1"/>
    <col min="12" max="12" width="11" style="42" customWidth="1"/>
    <col min="13" max="13" width="15.42578125" style="42" bestFit="1" customWidth="1"/>
    <col min="14" max="21" width="9" style="42"/>
    <col min="22" max="25" width="9" style="151"/>
    <col min="26" max="26" width="9" style="152"/>
    <col min="27" max="28" width="9" style="151"/>
    <col min="29" max="46" width="9" style="94"/>
    <col min="47" max="16384" width="9" style="42"/>
  </cols>
  <sheetData>
    <row r="1" spans="2:26" ht="24" customHeight="1">
      <c r="B1" s="852" t="s">
        <v>8</v>
      </c>
      <c r="C1" s="852"/>
      <c r="D1" s="852"/>
      <c r="E1" s="852"/>
      <c r="F1" s="852"/>
      <c r="G1" s="852"/>
      <c r="H1" s="852"/>
      <c r="I1" s="852"/>
      <c r="J1" s="852"/>
      <c r="K1" s="852"/>
      <c r="L1" s="852"/>
      <c r="M1" s="852"/>
      <c r="N1" s="852"/>
      <c r="O1" s="852"/>
      <c r="P1" s="852"/>
      <c r="Q1" s="852"/>
      <c r="R1" s="852"/>
      <c r="S1" s="852"/>
      <c r="T1" s="852"/>
      <c r="U1" s="852"/>
      <c r="V1" s="125"/>
    </row>
    <row r="2" spans="2:26" ht="24" customHeight="1">
      <c r="B2" s="905" t="s">
        <v>494</v>
      </c>
      <c r="C2" s="905"/>
      <c r="D2" s="905"/>
      <c r="E2" s="905"/>
      <c r="F2" s="905"/>
      <c r="G2" s="905"/>
      <c r="H2" s="905"/>
      <c r="I2" s="905"/>
      <c r="J2" s="905"/>
      <c r="K2" s="905"/>
      <c r="L2" s="905"/>
      <c r="M2" s="905"/>
      <c r="N2" s="905"/>
      <c r="O2" s="905"/>
      <c r="P2" s="905"/>
      <c r="Q2" s="905"/>
      <c r="R2" s="905"/>
      <c r="S2" s="905"/>
      <c r="T2" s="905"/>
      <c r="U2" s="905"/>
      <c r="V2" s="125"/>
    </row>
    <row r="3" spans="2:26" ht="24" customHeight="1">
      <c r="B3" s="906" t="s">
        <v>595</v>
      </c>
      <c r="C3" s="906"/>
      <c r="D3" s="906"/>
      <c r="E3" s="906"/>
      <c r="F3" s="906"/>
      <c r="G3" s="906"/>
      <c r="H3" s="906"/>
      <c r="I3" s="906"/>
      <c r="J3" s="906"/>
      <c r="K3" s="906"/>
      <c r="L3" s="906"/>
      <c r="M3" s="906"/>
      <c r="N3" s="906"/>
      <c r="O3" s="906"/>
      <c r="P3" s="906"/>
      <c r="Q3" s="906"/>
      <c r="R3" s="906"/>
      <c r="S3" s="906"/>
      <c r="T3" s="906"/>
      <c r="U3" s="906"/>
      <c r="V3" s="125"/>
    </row>
    <row r="4" spans="2:26" ht="24" customHeight="1">
      <c r="B4" s="906"/>
      <c r="C4" s="906"/>
      <c r="D4" s="906"/>
      <c r="E4" s="906"/>
      <c r="F4" s="906"/>
      <c r="G4" s="906"/>
      <c r="H4" s="906"/>
      <c r="I4" s="906"/>
      <c r="J4" s="906"/>
      <c r="K4" s="906"/>
      <c r="L4" s="906"/>
      <c r="M4" s="906"/>
      <c r="N4" s="906"/>
      <c r="O4" s="906"/>
      <c r="P4" s="906"/>
      <c r="Q4" s="906"/>
      <c r="R4" s="906"/>
      <c r="S4" s="906"/>
      <c r="T4" s="906"/>
      <c r="U4" s="906"/>
      <c r="V4" s="125"/>
    </row>
    <row r="6" spans="2:26" ht="24" customHeight="1">
      <c r="B6" s="64" t="s">
        <v>3</v>
      </c>
      <c r="C6" s="127"/>
      <c r="D6" s="47"/>
      <c r="E6" s="47"/>
      <c r="F6" s="47"/>
      <c r="G6" s="47"/>
      <c r="H6" s="47"/>
      <c r="I6" s="47"/>
      <c r="J6" s="47"/>
      <c r="K6" s="47"/>
      <c r="L6" s="47"/>
      <c r="M6" s="47"/>
      <c r="N6" s="47"/>
      <c r="O6" s="47"/>
      <c r="P6" s="62"/>
      <c r="Q6" s="62"/>
      <c r="R6" s="62"/>
      <c r="S6" s="62"/>
      <c r="T6" s="62"/>
      <c r="U6" s="63"/>
      <c r="V6" s="631"/>
    </row>
    <row r="7" spans="2:26" ht="24" customHeight="1">
      <c r="B7" s="667" t="s">
        <v>611</v>
      </c>
      <c r="C7" s="232"/>
      <c r="D7" s="232"/>
      <c r="E7" s="232"/>
      <c r="F7" s="232"/>
      <c r="G7" s="232"/>
      <c r="H7" s="232"/>
      <c r="I7" s="232"/>
      <c r="J7" s="232"/>
      <c r="K7" s="232"/>
      <c r="L7" s="232"/>
      <c r="M7" s="232"/>
      <c r="N7" s="232"/>
      <c r="O7" s="232"/>
      <c r="P7" s="233"/>
      <c r="Q7" s="233"/>
      <c r="R7" s="233"/>
      <c r="S7" s="185"/>
      <c r="T7" s="185"/>
      <c r="U7" s="186"/>
      <c r="V7" s="632"/>
    </row>
    <row r="8" spans="2:26" ht="24" customHeight="1">
      <c r="B8" s="231" t="s">
        <v>612</v>
      </c>
      <c r="C8" s="232"/>
      <c r="D8" s="232"/>
      <c r="E8" s="232"/>
      <c r="F8" s="232"/>
      <c r="G8" s="232"/>
      <c r="H8" s="232"/>
      <c r="I8" s="232"/>
      <c r="J8" s="232"/>
      <c r="K8" s="232"/>
      <c r="L8" s="232"/>
      <c r="M8" s="232"/>
      <c r="N8" s="232"/>
      <c r="O8" s="232"/>
      <c r="P8" s="233"/>
      <c r="Q8" s="233"/>
      <c r="R8" s="233"/>
      <c r="S8" s="185"/>
      <c r="T8" s="185"/>
      <c r="U8" s="186"/>
      <c r="V8" s="632"/>
    </row>
    <row r="9" spans="2:26" ht="24" customHeight="1">
      <c r="B9" s="231"/>
      <c r="C9" s="232"/>
      <c r="D9" s="232"/>
      <c r="E9" s="232"/>
      <c r="F9" s="232"/>
      <c r="G9" s="232"/>
      <c r="H9" s="232"/>
      <c r="I9" s="232"/>
      <c r="J9" s="232"/>
      <c r="K9" s="232"/>
      <c r="L9" s="232"/>
      <c r="M9" s="232"/>
      <c r="N9" s="232"/>
      <c r="O9" s="232"/>
      <c r="P9" s="233"/>
      <c r="Q9" s="233"/>
      <c r="R9" s="233"/>
      <c r="S9" s="185"/>
      <c r="T9" s="185"/>
      <c r="U9" s="186"/>
      <c r="V9" s="632"/>
    </row>
    <row r="10" spans="2:26" ht="24" customHeight="1">
      <c r="B10" s="231" t="s">
        <v>613</v>
      </c>
      <c r="C10" s="232"/>
      <c r="D10" s="232"/>
      <c r="E10" s="232"/>
      <c r="F10" s="232"/>
      <c r="G10" s="232"/>
      <c r="H10" s="232"/>
      <c r="I10" s="232"/>
      <c r="J10" s="232"/>
      <c r="K10" s="232"/>
      <c r="L10" s="232"/>
      <c r="M10" s="232"/>
      <c r="N10" s="232"/>
      <c r="O10" s="232"/>
      <c r="P10" s="233"/>
      <c r="Q10" s="233"/>
      <c r="R10" s="233"/>
      <c r="S10" s="185"/>
      <c r="T10" s="185"/>
      <c r="U10" s="186"/>
      <c r="V10" s="632"/>
    </row>
    <row r="11" spans="2:26" ht="24" customHeight="1">
      <c r="B11" s="234"/>
      <c r="C11" s="235"/>
      <c r="D11" s="235"/>
      <c r="E11" s="235"/>
      <c r="F11" s="235"/>
      <c r="G11" s="235"/>
      <c r="H11" s="235"/>
      <c r="I11" s="235"/>
      <c r="J11" s="235"/>
      <c r="K11" s="235"/>
      <c r="L11" s="235"/>
      <c r="M11" s="235"/>
      <c r="N11" s="235"/>
      <c r="O11" s="235"/>
      <c r="P11" s="236"/>
      <c r="Q11" s="236"/>
      <c r="R11" s="236"/>
      <c r="S11" s="183"/>
      <c r="T11" s="183"/>
      <c r="U11" s="184"/>
      <c r="V11" s="632"/>
    </row>
    <row r="12" spans="2:26" ht="24" customHeight="1" thickBot="1"/>
    <row r="13" spans="2:26" ht="24" customHeight="1" thickBot="1">
      <c r="D13" s="848" t="s">
        <v>140</v>
      </c>
      <c r="E13" s="849"/>
      <c r="F13" s="849"/>
      <c r="G13" s="849"/>
      <c r="H13" s="849"/>
      <c r="I13" s="849"/>
      <c r="J13" s="849"/>
      <c r="K13" s="849"/>
      <c r="L13" s="66"/>
      <c r="M13" s="668">
        <f>SUM(L20:M37)</f>
        <v>0</v>
      </c>
      <c r="N13" s="48" t="s">
        <v>147</v>
      </c>
      <c r="O13" s="67"/>
    </row>
    <row r="15" spans="2:26" ht="24" customHeight="1">
      <c r="B15"/>
      <c r="C15"/>
      <c r="D15"/>
      <c r="E15"/>
      <c r="F15"/>
      <c r="G15"/>
      <c r="H15"/>
      <c r="I15"/>
      <c r="J15"/>
      <c r="K15"/>
      <c r="L15"/>
      <c r="M15"/>
      <c r="N15"/>
      <c r="O15"/>
      <c r="P15"/>
      <c r="Q15"/>
      <c r="R15"/>
      <c r="S15"/>
      <c r="T15"/>
      <c r="U15"/>
      <c r="V15" s="125"/>
      <c r="W15" s="125"/>
      <c r="X15" s="125"/>
      <c r="Y15" s="125"/>
      <c r="Z15" s="125"/>
    </row>
    <row r="16" spans="2:26" ht="24" customHeight="1">
      <c r="B16" s="73" t="s">
        <v>621</v>
      </c>
      <c r="C16" s="96"/>
      <c r="D16" s="117"/>
      <c r="E16" s="117"/>
      <c r="F16" s="117"/>
      <c r="G16" s="117"/>
      <c r="H16" s="117"/>
      <c r="I16" s="117"/>
      <c r="J16" s="117"/>
      <c r="K16" s="117"/>
      <c r="L16" s="117"/>
      <c r="M16" s="117"/>
      <c r="N16" s="117"/>
      <c r="O16" s="117"/>
      <c r="P16" s="117"/>
      <c r="Q16" s="117"/>
      <c r="R16" s="117"/>
      <c r="S16" s="181"/>
      <c r="T16" s="181"/>
      <c r="U16" s="182"/>
      <c r="V16" s="125"/>
      <c r="W16" s="125"/>
      <c r="X16" s="125"/>
      <c r="Y16" s="125"/>
      <c r="Z16" s="125"/>
    </row>
    <row r="17" spans="2:46" ht="24" customHeight="1">
      <c r="B17" s="69"/>
      <c r="C17" s="50" t="s">
        <v>561</v>
      </c>
      <c r="D17" s="50"/>
      <c r="E17" s="50"/>
      <c r="F17" s="50"/>
      <c r="G17" s="50"/>
      <c r="H17" s="50"/>
      <c r="I17" s="50"/>
      <c r="J17" s="50"/>
      <c r="K17" s="50"/>
      <c r="L17" s="50"/>
      <c r="M17" s="50"/>
      <c r="N17" s="50"/>
      <c r="O17" s="50"/>
      <c r="P17" s="50"/>
      <c r="Q17" s="50"/>
      <c r="R17" s="50"/>
      <c r="S17" s="185"/>
      <c r="T17" s="185"/>
      <c r="U17" s="186"/>
      <c r="V17" s="125"/>
      <c r="W17" s="125"/>
      <c r="X17" s="125"/>
      <c r="Y17" s="125"/>
      <c r="Z17" s="125"/>
    </row>
    <row r="18" spans="2:46" ht="30" customHeight="1">
      <c r="B18" s="888" t="s">
        <v>562</v>
      </c>
      <c r="C18" s="890" t="s">
        <v>192</v>
      </c>
      <c r="D18" s="890"/>
      <c r="E18" s="890" t="s">
        <v>563</v>
      </c>
      <c r="F18" s="890"/>
      <c r="G18" s="801" t="s">
        <v>594</v>
      </c>
      <c r="H18" s="892"/>
      <c r="I18" s="802"/>
      <c r="J18" s="888" t="s">
        <v>564</v>
      </c>
      <c r="K18" s="888"/>
      <c r="L18" s="888" t="s">
        <v>565</v>
      </c>
      <c r="M18" s="888"/>
      <c r="N18" s="888" t="s">
        <v>242</v>
      </c>
      <c r="O18" s="888"/>
      <c r="P18" s="888" t="s">
        <v>196</v>
      </c>
      <c r="Q18" s="888"/>
      <c r="R18" s="888" t="s">
        <v>245</v>
      </c>
      <c r="S18" s="888"/>
      <c r="T18" s="125"/>
      <c r="U18" s="125"/>
      <c r="V18" s="125"/>
      <c r="W18" s="125"/>
      <c r="X18" s="125"/>
      <c r="Z18" s="151"/>
      <c r="AA18" s="94"/>
      <c r="AB18" s="94"/>
      <c r="AS18" s="42"/>
      <c r="AT18" s="42"/>
    </row>
    <row r="19" spans="2:46" ht="44.25" customHeight="1">
      <c r="B19" s="889"/>
      <c r="C19" s="891"/>
      <c r="D19" s="891"/>
      <c r="E19" s="891"/>
      <c r="F19" s="891"/>
      <c r="G19" s="803"/>
      <c r="H19" s="893"/>
      <c r="I19" s="804"/>
      <c r="J19" s="889"/>
      <c r="K19" s="889"/>
      <c r="L19" s="889"/>
      <c r="M19" s="889"/>
      <c r="N19" s="889"/>
      <c r="O19" s="889"/>
      <c r="P19" s="889"/>
      <c r="Q19" s="889"/>
      <c r="R19" s="889"/>
      <c r="S19" s="889"/>
      <c r="T19" s="125"/>
      <c r="U19" s="125"/>
      <c r="V19" s="125"/>
      <c r="W19" s="125"/>
      <c r="X19" s="125"/>
      <c r="Z19" s="151"/>
      <c r="AA19" s="94"/>
      <c r="AB19" s="94"/>
      <c r="AS19" s="42"/>
      <c r="AT19" s="42"/>
    </row>
    <row r="20" spans="2:46" ht="54.75" customHeight="1" thickBot="1">
      <c r="B20" s="622" t="s">
        <v>543</v>
      </c>
      <c r="C20" s="907"/>
      <c r="D20" s="908"/>
      <c r="E20" s="909" t="s">
        <v>186</v>
      </c>
      <c r="F20" s="885"/>
      <c r="G20" s="899">
        <v>100</v>
      </c>
      <c r="H20" s="900"/>
      <c r="I20" s="901"/>
      <c r="J20" s="885">
        <f t="shared" ref="J20:J25" si="0">VLOOKUP(B20,$B$41:$D$56,2)</f>
        <v>10900</v>
      </c>
      <c r="K20" s="885"/>
      <c r="L20" s="910">
        <f t="shared" ref="L20:L37" si="1">+C20*G20/100*J20/1000</f>
        <v>0</v>
      </c>
      <c r="M20" s="911"/>
      <c r="N20" s="879">
        <f>+L20/סיכום!$C$34</f>
        <v>0</v>
      </c>
      <c r="O20" s="880"/>
      <c r="P20" s="886" t="s">
        <v>198</v>
      </c>
      <c r="Q20" s="887"/>
      <c r="R20" s="902"/>
      <c r="S20" s="902"/>
      <c r="T20" s="125"/>
      <c r="U20" s="125"/>
      <c r="V20" s="125"/>
      <c r="W20" s="125"/>
      <c r="X20" s="125"/>
      <c r="Z20" s="151"/>
      <c r="AA20" s="94"/>
      <c r="AB20" s="94"/>
      <c r="AS20" s="42"/>
      <c r="AT20" s="42"/>
    </row>
    <row r="21" spans="2:46" ht="42" customHeight="1" thickTop="1" thickBot="1">
      <c r="B21" s="622" t="s">
        <v>544</v>
      </c>
      <c r="C21" s="777"/>
      <c r="D21" s="778"/>
      <c r="E21" s="883" t="s">
        <v>186</v>
      </c>
      <c r="F21" s="884"/>
      <c r="G21" s="899">
        <v>100</v>
      </c>
      <c r="H21" s="900"/>
      <c r="I21" s="901"/>
      <c r="J21" s="885">
        <f t="shared" si="0"/>
        <v>77</v>
      </c>
      <c r="K21" s="885"/>
      <c r="L21" s="752">
        <f t="shared" si="1"/>
        <v>0</v>
      </c>
      <c r="M21" s="754"/>
      <c r="N21" s="879">
        <f>+L21/סיכום!$C$34</f>
        <v>0</v>
      </c>
      <c r="O21" s="880"/>
      <c r="P21" s="886" t="s">
        <v>198</v>
      </c>
      <c r="Q21" s="887"/>
      <c r="R21" s="896"/>
      <c r="S21" s="896"/>
      <c r="T21" s="125"/>
      <c r="U21" s="125"/>
      <c r="V21" s="125"/>
      <c r="W21" s="125"/>
      <c r="X21" s="125"/>
      <c r="Z21" s="151"/>
      <c r="AA21" s="94"/>
      <c r="AB21" s="94"/>
      <c r="AS21" s="42"/>
      <c r="AT21" s="42"/>
    </row>
    <row r="22" spans="2:46" ht="39" customHeight="1" thickTop="1" thickBot="1">
      <c r="B22" s="622" t="s">
        <v>543</v>
      </c>
      <c r="C22" s="777"/>
      <c r="D22" s="778"/>
      <c r="E22" s="883" t="s">
        <v>186</v>
      </c>
      <c r="F22" s="884"/>
      <c r="G22" s="899">
        <v>100</v>
      </c>
      <c r="H22" s="900"/>
      <c r="I22" s="901"/>
      <c r="J22" s="885">
        <f t="shared" si="0"/>
        <v>10900</v>
      </c>
      <c r="K22" s="885"/>
      <c r="L22" s="752">
        <f t="shared" si="1"/>
        <v>0</v>
      </c>
      <c r="M22" s="754"/>
      <c r="N22" s="879">
        <f>+L22/סיכום!$C$34</f>
        <v>0</v>
      </c>
      <c r="O22" s="880"/>
      <c r="P22" s="886" t="s">
        <v>198</v>
      </c>
      <c r="Q22" s="887"/>
      <c r="R22" s="896"/>
      <c r="S22" s="896"/>
      <c r="T22" s="125"/>
      <c r="U22" s="125"/>
      <c r="V22" s="125"/>
      <c r="W22" s="125"/>
      <c r="X22" s="125"/>
      <c r="Z22" s="151"/>
      <c r="AA22" s="94"/>
      <c r="AB22" s="94"/>
      <c r="AS22" s="42"/>
      <c r="AT22" s="42"/>
    </row>
    <row r="23" spans="2:46" ht="37.5" customHeight="1" thickTop="1" thickBot="1">
      <c r="B23" s="622" t="s">
        <v>568</v>
      </c>
      <c r="C23" s="777"/>
      <c r="D23" s="778"/>
      <c r="E23" s="883" t="s">
        <v>186</v>
      </c>
      <c r="F23" s="884"/>
      <c r="G23" s="899">
        <v>100</v>
      </c>
      <c r="H23" s="900"/>
      <c r="I23" s="901"/>
      <c r="J23" s="885">
        <f t="shared" si="0"/>
        <v>1430</v>
      </c>
      <c r="K23" s="885"/>
      <c r="L23" s="752">
        <f t="shared" si="1"/>
        <v>0</v>
      </c>
      <c r="M23" s="754"/>
      <c r="N23" s="879">
        <f>+L23/סיכום!$C$34</f>
        <v>0</v>
      </c>
      <c r="O23" s="880"/>
      <c r="P23" s="886" t="s">
        <v>198</v>
      </c>
      <c r="Q23" s="887"/>
      <c r="R23" s="896"/>
      <c r="S23" s="896"/>
      <c r="T23" s="125"/>
      <c r="U23" s="125"/>
      <c r="V23" s="125"/>
      <c r="W23" s="125"/>
      <c r="X23" s="125"/>
      <c r="Z23" s="151"/>
      <c r="AA23" s="94"/>
      <c r="AB23" s="94"/>
      <c r="AS23" s="42"/>
      <c r="AT23" s="42"/>
    </row>
    <row r="24" spans="2:46" ht="52.5" customHeight="1" thickTop="1" thickBot="1">
      <c r="B24" s="622" t="s">
        <v>566</v>
      </c>
      <c r="C24" s="777"/>
      <c r="D24" s="778"/>
      <c r="E24" s="883" t="s">
        <v>186</v>
      </c>
      <c r="F24" s="884"/>
      <c r="G24" s="899">
        <v>100</v>
      </c>
      <c r="H24" s="900"/>
      <c r="I24" s="901"/>
      <c r="J24" s="885">
        <f t="shared" si="0"/>
        <v>3220</v>
      </c>
      <c r="K24" s="885"/>
      <c r="L24" s="752">
        <f t="shared" si="1"/>
        <v>0</v>
      </c>
      <c r="M24" s="754"/>
      <c r="N24" s="879">
        <f>+L24/סיכום!$C$34</f>
        <v>0</v>
      </c>
      <c r="O24" s="880"/>
      <c r="P24" s="886" t="s">
        <v>198</v>
      </c>
      <c r="Q24" s="887"/>
      <c r="R24" s="896"/>
      <c r="S24" s="896"/>
      <c r="T24" s="125"/>
      <c r="U24" s="125"/>
      <c r="V24" s="125"/>
      <c r="W24" s="125"/>
      <c r="X24" s="125"/>
      <c r="Z24" s="151"/>
      <c r="AA24" s="94"/>
      <c r="AB24" s="94"/>
      <c r="AS24" s="42"/>
      <c r="AT24" s="42"/>
    </row>
    <row r="25" spans="2:46" ht="52.5" customHeight="1" thickTop="1" thickBot="1">
      <c r="B25" s="622" t="s">
        <v>194</v>
      </c>
      <c r="C25" s="777"/>
      <c r="D25" s="778"/>
      <c r="E25" s="883" t="s">
        <v>186</v>
      </c>
      <c r="F25" s="884"/>
      <c r="G25" s="899">
        <v>101</v>
      </c>
      <c r="H25" s="900"/>
      <c r="I25" s="901"/>
      <c r="J25" s="885">
        <f t="shared" si="0"/>
        <v>12200</v>
      </c>
      <c r="K25" s="885"/>
      <c r="L25" s="752">
        <f>+C25*G25/100*J25/1000</f>
        <v>0</v>
      </c>
      <c r="M25" s="754"/>
      <c r="N25" s="879">
        <f>+L25/סיכום!$C$34</f>
        <v>0</v>
      </c>
      <c r="O25" s="880"/>
      <c r="P25" s="881" t="s">
        <v>198</v>
      </c>
      <c r="Q25" s="882"/>
      <c r="R25" s="896"/>
      <c r="S25" s="896"/>
      <c r="T25" s="125"/>
      <c r="U25" s="125"/>
      <c r="V25" s="125"/>
      <c r="W25" s="125"/>
      <c r="X25" s="125"/>
      <c r="Z25" s="151"/>
      <c r="AA25" s="94"/>
      <c r="AB25" s="94"/>
      <c r="AS25" s="42"/>
      <c r="AT25" s="42"/>
    </row>
    <row r="26" spans="2:46" ht="52.5" customHeight="1" thickTop="1">
      <c r="B26"/>
      <c r="C26"/>
      <c r="D26"/>
      <c r="E26"/>
      <c r="F26"/>
      <c r="G26"/>
      <c r="H26"/>
      <c r="I26"/>
      <c r="J26"/>
      <c r="K26"/>
      <c r="L26" s="673"/>
      <c r="M26" s="673"/>
      <c r="N26"/>
      <c r="O26"/>
      <c r="P26"/>
      <c r="Q26"/>
      <c r="R26"/>
      <c r="S26"/>
      <c r="T26" s="125"/>
      <c r="U26" s="125"/>
      <c r="V26" s="125"/>
      <c r="W26" s="125"/>
      <c r="X26" s="125"/>
      <c r="Z26" s="151"/>
      <c r="AA26" s="94"/>
      <c r="AB26" s="94"/>
      <c r="AS26" s="42"/>
      <c r="AT26" s="42"/>
    </row>
    <row r="27" spans="2:46" ht="25.5" customHeight="1">
      <c r="B27" s="73" t="s">
        <v>593</v>
      </c>
      <c r="C27" s="96"/>
      <c r="D27" s="117"/>
      <c r="E27" s="117"/>
      <c r="F27" s="117"/>
      <c r="G27" s="117"/>
      <c r="H27" s="117"/>
      <c r="I27" s="117"/>
      <c r="J27" s="117"/>
      <c r="K27" s="117"/>
      <c r="L27" s="674"/>
      <c r="M27" s="674"/>
      <c r="N27" s="117"/>
      <c r="O27" s="117"/>
      <c r="P27" s="117"/>
      <c r="Q27" s="117"/>
      <c r="R27" s="117"/>
      <c r="S27" s="181"/>
      <c r="T27" s="125"/>
      <c r="U27" s="125"/>
      <c r="V27" s="125"/>
      <c r="W27" s="125"/>
      <c r="X27" s="125"/>
      <c r="Z27" s="151"/>
      <c r="AA27" s="94"/>
      <c r="AB27" s="94"/>
      <c r="AS27" s="42"/>
      <c r="AT27" s="42"/>
    </row>
    <row r="28" spans="2:46" ht="21.75" customHeight="1">
      <c r="B28" s="69"/>
      <c r="C28" s="50"/>
      <c r="D28" s="50"/>
      <c r="E28" s="50"/>
      <c r="F28" s="50"/>
      <c r="G28" s="50"/>
      <c r="H28" s="50"/>
      <c r="I28" s="50"/>
      <c r="J28" s="50"/>
      <c r="K28" s="50"/>
      <c r="L28" s="675"/>
      <c r="M28" s="675"/>
      <c r="N28" s="50"/>
      <c r="O28" s="50"/>
      <c r="P28" s="50"/>
      <c r="Q28" s="50"/>
      <c r="R28" s="50"/>
      <c r="S28" s="185"/>
      <c r="T28" s="125"/>
      <c r="U28" s="125"/>
      <c r="V28" s="125"/>
      <c r="W28" s="125"/>
      <c r="X28" s="125"/>
      <c r="Z28" s="151"/>
      <c r="AA28" s="94"/>
      <c r="AB28" s="94"/>
      <c r="AS28" s="42"/>
      <c r="AT28" s="42"/>
    </row>
    <row r="29" spans="2:46" ht="52.5" customHeight="1">
      <c r="B29" s="888" t="s">
        <v>562</v>
      </c>
      <c r="C29" s="890" t="s">
        <v>192</v>
      </c>
      <c r="D29" s="890"/>
      <c r="E29" s="890" t="s">
        <v>563</v>
      </c>
      <c r="F29" s="890"/>
      <c r="G29" s="801" t="s">
        <v>594</v>
      </c>
      <c r="H29" s="892"/>
      <c r="I29" s="802"/>
      <c r="J29" s="888" t="s">
        <v>564</v>
      </c>
      <c r="K29" s="888"/>
      <c r="L29" s="894" t="s">
        <v>565</v>
      </c>
      <c r="M29" s="894"/>
      <c r="N29" s="888" t="s">
        <v>242</v>
      </c>
      <c r="O29" s="888"/>
      <c r="P29" s="888" t="s">
        <v>196</v>
      </c>
      <c r="Q29" s="888"/>
      <c r="R29" s="888" t="s">
        <v>245</v>
      </c>
      <c r="S29" s="888"/>
      <c r="T29" s="125"/>
      <c r="U29" s="125"/>
      <c r="V29" s="125"/>
      <c r="W29" s="125"/>
      <c r="X29" s="125"/>
      <c r="Z29" s="151"/>
      <c r="AA29" s="94"/>
      <c r="AB29" s="94"/>
      <c r="AS29" s="42"/>
      <c r="AT29" s="42"/>
    </row>
    <row r="30" spans="2:46" ht="52.5" customHeight="1" thickBot="1">
      <c r="B30" s="889"/>
      <c r="C30" s="891"/>
      <c r="D30" s="891"/>
      <c r="E30" s="891"/>
      <c r="F30" s="891"/>
      <c r="G30" s="803"/>
      <c r="H30" s="893"/>
      <c r="I30" s="804"/>
      <c r="J30" s="889"/>
      <c r="K30" s="889"/>
      <c r="L30" s="895"/>
      <c r="M30" s="895"/>
      <c r="N30" s="889"/>
      <c r="O30" s="889"/>
      <c r="P30" s="889"/>
      <c r="Q30" s="889"/>
      <c r="R30" s="889"/>
      <c r="S30" s="889"/>
      <c r="T30" s="125"/>
      <c r="U30" s="125"/>
      <c r="V30" s="125"/>
      <c r="W30" s="125"/>
      <c r="X30" s="125"/>
      <c r="Z30" s="151"/>
      <c r="AA30" s="94"/>
      <c r="AB30" s="94"/>
      <c r="AS30" s="42"/>
      <c r="AT30" s="42"/>
    </row>
    <row r="31" spans="2:46" ht="48.75" customHeight="1" thickTop="1" thickBot="1">
      <c r="B31" s="622" t="s">
        <v>193</v>
      </c>
      <c r="C31" s="777"/>
      <c r="D31" s="778"/>
      <c r="E31" s="883" t="s">
        <v>186</v>
      </c>
      <c r="F31" s="884"/>
      <c r="G31" s="899">
        <v>100</v>
      </c>
      <c r="H31" s="900"/>
      <c r="I31" s="901"/>
      <c r="J31" s="885">
        <f>VLOOKUP(B31,$B$41:$D$56,2)</f>
        <v>7390</v>
      </c>
      <c r="K31" s="885"/>
      <c r="L31" s="752">
        <f t="shared" si="1"/>
        <v>0</v>
      </c>
      <c r="M31" s="754"/>
      <c r="N31" s="879">
        <f>+L31/סיכום!$C$34</f>
        <v>0</v>
      </c>
      <c r="O31" s="880"/>
      <c r="P31" s="886" t="s">
        <v>198</v>
      </c>
      <c r="Q31" s="887"/>
      <c r="R31" s="877"/>
      <c r="S31" s="878"/>
      <c r="T31" s="125"/>
      <c r="U31" s="125"/>
      <c r="V31" s="125"/>
      <c r="W31" s="125"/>
      <c r="X31" s="125"/>
      <c r="Z31" s="151"/>
      <c r="AA31" s="94"/>
      <c r="AB31" s="94"/>
      <c r="AS31" s="42"/>
      <c r="AT31" s="42"/>
    </row>
    <row r="32" spans="2:46" ht="48.75" customHeight="1" thickTop="1" thickBot="1">
      <c r="B32" s="622" t="s">
        <v>195</v>
      </c>
      <c r="C32" s="777"/>
      <c r="D32" s="778"/>
      <c r="E32" s="883" t="s">
        <v>186</v>
      </c>
      <c r="F32" s="884"/>
      <c r="G32" s="662">
        <v>100</v>
      </c>
      <c r="H32" s="663"/>
      <c r="I32" s="664"/>
      <c r="J32" s="885">
        <f t="shared" ref="J32:J37" si="2">VLOOKUP(B32,$B$41:$D$56,2)</f>
        <v>8830</v>
      </c>
      <c r="K32" s="885"/>
      <c r="L32" s="752">
        <f>+C32*G32/100*J32/1000</f>
        <v>0</v>
      </c>
      <c r="M32" s="754"/>
      <c r="N32" s="879">
        <f>+L32/סיכום!$C$34</f>
        <v>0</v>
      </c>
      <c r="O32" s="880"/>
      <c r="P32" s="886" t="s">
        <v>198</v>
      </c>
      <c r="Q32" s="887"/>
      <c r="R32" s="877"/>
      <c r="S32" s="878"/>
      <c r="T32" s="125"/>
      <c r="U32" s="125"/>
      <c r="V32" s="125"/>
      <c r="W32" s="125"/>
      <c r="X32" s="125"/>
      <c r="Z32" s="151"/>
      <c r="AA32" s="94"/>
      <c r="AB32" s="94"/>
      <c r="AS32" s="42"/>
      <c r="AT32" s="42"/>
    </row>
    <row r="33" spans="2:46" ht="48.75" customHeight="1" thickTop="1" thickBot="1">
      <c r="B33" s="622" t="s">
        <v>624</v>
      </c>
      <c r="C33" s="777"/>
      <c r="D33" s="778"/>
      <c r="E33" s="883" t="s">
        <v>186</v>
      </c>
      <c r="F33" s="884"/>
      <c r="G33" s="662">
        <v>100</v>
      </c>
      <c r="H33" s="663"/>
      <c r="I33" s="664"/>
      <c r="J33" s="885">
        <f t="shared" si="2"/>
        <v>10300</v>
      </c>
      <c r="K33" s="885"/>
      <c r="L33" s="752">
        <f>+C33*G33/100*J33/1000</f>
        <v>0</v>
      </c>
      <c r="M33" s="754"/>
      <c r="N33" s="879">
        <f>+L33/סיכום!$C$34</f>
        <v>0</v>
      </c>
      <c r="O33" s="880"/>
      <c r="P33" s="886" t="s">
        <v>198</v>
      </c>
      <c r="Q33" s="887"/>
      <c r="R33" s="877"/>
      <c r="S33" s="878"/>
      <c r="T33" s="125"/>
      <c r="U33" s="125"/>
      <c r="V33" s="125"/>
      <c r="W33" s="125"/>
      <c r="X33" s="125"/>
      <c r="Z33" s="151"/>
      <c r="AA33" s="94"/>
      <c r="AB33" s="94"/>
      <c r="AS33" s="42"/>
      <c r="AT33" s="42"/>
    </row>
    <row r="34" spans="2:46" ht="48.75" customHeight="1" thickTop="1" thickBot="1">
      <c r="B34" s="622" t="s">
        <v>213</v>
      </c>
      <c r="C34" s="777"/>
      <c r="D34" s="778"/>
      <c r="E34" s="883" t="s">
        <v>186</v>
      </c>
      <c r="F34" s="884"/>
      <c r="G34" s="662">
        <v>100</v>
      </c>
      <c r="H34" s="663"/>
      <c r="I34" s="664"/>
      <c r="J34" s="885">
        <f t="shared" si="2"/>
        <v>8860</v>
      </c>
      <c r="K34" s="885"/>
      <c r="L34" s="752">
        <f>+C34*G34/100*J34/1000</f>
        <v>0</v>
      </c>
      <c r="M34" s="754"/>
      <c r="N34" s="879">
        <f>+L34/סיכום!$C$34</f>
        <v>0</v>
      </c>
      <c r="O34" s="880"/>
      <c r="P34" s="886" t="s">
        <v>198</v>
      </c>
      <c r="Q34" s="887"/>
      <c r="R34" s="877"/>
      <c r="S34" s="878"/>
      <c r="T34" s="125"/>
      <c r="U34" s="125"/>
      <c r="V34" s="125"/>
      <c r="W34" s="125"/>
      <c r="X34" s="125"/>
      <c r="Z34" s="151"/>
      <c r="AA34" s="94"/>
      <c r="AB34" s="94"/>
      <c r="AS34" s="42"/>
      <c r="AT34" s="42"/>
    </row>
    <row r="35" spans="2:46" ht="48.75" customHeight="1" thickTop="1" thickBot="1">
      <c r="B35" s="622" t="s">
        <v>214</v>
      </c>
      <c r="C35" s="777"/>
      <c r="D35" s="778"/>
      <c r="E35" s="883" t="s">
        <v>186</v>
      </c>
      <c r="F35" s="884"/>
      <c r="G35" s="899">
        <v>100</v>
      </c>
      <c r="H35" s="900"/>
      <c r="I35" s="901"/>
      <c r="J35" s="885">
        <f t="shared" si="2"/>
        <v>9300</v>
      </c>
      <c r="K35" s="885"/>
      <c r="L35" s="752">
        <f t="shared" si="1"/>
        <v>0</v>
      </c>
      <c r="M35" s="754"/>
      <c r="N35" s="879">
        <f>+L35/סיכום!$C$34</f>
        <v>0</v>
      </c>
      <c r="O35" s="880"/>
      <c r="P35" s="886" t="s">
        <v>198</v>
      </c>
      <c r="Q35" s="887"/>
      <c r="R35" s="877"/>
      <c r="S35" s="878"/>
      <c r="T35" s="125"/>
      <c r="U35" s="125"/>
      <c r="V35" s="125"/>
      <c r="W35" s="125"/>
      <c r="X35" s="125"/>
      <c r="Z35" s="151"/>
      <c r="AA35" s="94"/>
      <c r="AB35" s="94"/>
      <c r="AS35" s="42"/>
      <c r="AT35" s="42"/>
    </row>
    <row r="36" spans="2:46" ht="45.75" customHeight="1" thickTop="1" thickBot="1">
      <c r="B36" s="622" t="s">
        <v>569</v>
      </c>
      <c r="C36" s="777"/>
      <c r="D36" s="778"/>
      <c r="E36" s="883" t="s">
        <v>186</v>
      </c>
      <c r="F36" s="884"/>
      <c r="G36" s="899">
        <v>100</v>
      </c>
      <c r="H36" s="900"/>
      <c r="I36" s="901"/>
      <c r="J36" s="885">
        <f t="shared" si="2"/>
        <v>3922</v>
      </c>
      <c r="K36" s="885"/>
      <c r="L36" s="752">
        <f t="shared" si="1"/>
        <v>0</v>
      </c>
      <c r="M36" s="754"/>
      <c r="N36" s="879">
        <f>+L36/סיכום!$C$34</f>
        <v>0</v>
      </c>
      <c r="O36" s="880"/>
      <c r="P36" s="886" t="s">
        <v>198</v>
      </c>
      <c r="Q36" s="887"/>
      <c r="R36" s="877"/>
      <c r="S36" s="878"/>
      <c r="T36" s="125"/>
      <c r="U36" s="125"/>
      <c r="V36" s="125"/>
      <c r="W36" s="125"/>
      <c r="X36" s="125"/>
      <c r="Z36" s="151"/>
      <c r="AA36" s="94"/>
      <c r="AB36" s="94"/>
      <c r="AS36" s="42"/>
      <c r="AT36" s="42"/>
    </row>
    <row r="37" spans="2:46" ht="42" customHeight="1" thickTop="1" thickBot="1">
      <c r="B37" s="622" t="s">
        <v>570</v>
      </c>
      <c r="C37" s="777"/>
      <c r="D37" s="778"/>
      <c r="E37" s="883" t="s">
        <v>186</v>
      </c>
      <c r="F37" s="884"/>
      <c r="G37" s="899">
        <v>100</v>
      </c>
      <c r="H37" s="900"/>
      <c r="I37" s="901"/>
      <c r="J37" s="885">
        <f t="shared" si="2"/>
        <v>1774</v>
      </c>
      <c r="K37" s="885"/>
      <c r="L37" s="752">
        <f t="shared" si="1"/>
        <v>0</v>
      </c>
      <c r="M37" s="754"/>
      <c r="N37" s="879">
        <f>+L37/סיכום!$C$34</f>
        <v>0</v>
      </c>
      <c r="O37" s="880"/>
      <c r="P37" s="886" t="s">
        <v>198</v>
      </c>
      <c r="Q37" s="887"/>
      <c r="R37" s="877"/>
      <c r="S37" s="878"/>
      <c r="T37" s="125"/>
      <c r="U37" s="125"/>
      <c r="V37" s="125"/>
      <c r="W37" s="125"/>
      <c r="X37" s="125"/>
      <c r="Z37" s="151"/>
      <c r="AA37" s="94"/>
      <c r="AB37" s="94"/>
      <c r="AS37" s="42"/>
      <c r="AT37" s="42"/>
    </row>
    <row r="38" spans="2:46" ht="42.75" customHeight="1" thickTop="1">
      <c r="B38"/>
      <c r="C38"/>
      <c r="D38"/>
      <c r="E38"/>
      <c r="F38"/>
      <c r="G38"/>
      <c r="H38" s="50"/>
      <c r="I38" s="50"/>
      <c r="J38" s="50"/>
      <c r="K38"/>
      <c r="L38"/>
      <c r="M38"/>
      <c r="N38"/>
      <c r="O38"/>
      <c r="P38"/>
      <c r="Q38"/>
      <c r="R38"/>
      <c r="S38"/>
      <c r="T38"/>
      <c r="U38"/>
      <c r="V38"/>
      <c r="W38" s="125"/>
      <c r="X38" s="125"/>
      <c r="Y38" s="125"/>
      <c r="Z38" s="125"/>
    </row>
    <row r="39" spans="2:46" ht="45" customHeight="1">
      <c r="B39" s="625" t="s">
        <v>573</v>
      </c>
      <c r="C39" s="153"/>
      <c r="D39" s="151"/>
      <c r="E39"/>
      <c r="F39"/>
      <c r="G39"/>
      <c r="H39" s="50"/>
      <c r="I39" s="50"/>
      <c r="J39" s="50"/>
      <c r="K39"/>
      <c r="L39"/>
      <c r="M39"/>
      <c r="N39"/>
      <c r="O39"/>
      <c r="P39"/>
      <c r="Q39"/>
      <c r="R39"/>
      <c r="S39"/>
      <c r="T39"/>
      <c r="U39"/>
      <c r="V39"/>
      <c r="W39" s="125"/>
      <c r="X39" s="125"/>
      <c r="Y39" s="125"/>
      <c r="Z39" s="125"/>
    </row>
    <row r="40" spans="2:46" ht="24" customHeight="1">
      <c r="B40" s="626" t="s">
        <v>574</v>
      </c>
      <c r="C40" s="903" t="s">
        <v>551</v>
      </c>
      <c r="D40" s="904"/>
      <c r="E40" s="649" t="s">
        <v>575</v>
      </c>
      <c r="F40" s="645" t="s">
        <v>576</v>
      </c>
      <c r="G40" s="645"/>
      <c r="H40" s="50"/>
      <c r="I40" s="50"/>
      <c r="J40" s="50"/>
      <c r="K40"/>
      <c r="L40"/>
      <c r="M40"/>
      <c r="N40"/>
      <c r="O40"/>
      <c r="P40"/>
      <c r="Q40"/>
      <c r="R40"/>
      <c r="S40"/>
      <c r="T40"/>
      <c r="U40"/>
      <c r="V40"/>
      <c r="W40" s="125"/>
      <c r="X40" s="125"/>
      <c r="Y40" s="125"/>
      <c r="Z40" s="125"/>
    </row>
    <row r="41" spans="2:46" ht="24" customHeight="1">
      <c r="B41" s="627" t="s">
        <v>543</v>
      </c>
      <c r="C41" s="897">
        <v>10900</v>
      </c>
      <c r="D41" s="898"/>
      <c r="E41" s="644">
        <f>+IF($B$20=B41,$C$20*$G$20/100)+IF($B$21=B41,$C$21*$G$21/100)+IF($B$22=B41,$C$22*$G$22/100)+IF($B$23=B41,$C$23*$G$23/100)+IF($B$24=B41,$C$24*$G$24/100)+IF($B$25=B41,$C$25*$G$25/100)+IF($B$31=B41,$C$31*$G$31/100)+IF($B$32=B41,$C$32*$G$32/100)+IF($B$33=B41,$C$33*$G$33/100)+IF($B$34=B41,$C$34*$G$34/100)+IF($B$35=B41,$C$35*$G$35/100)+IF($B$36=B41,$C$36*$G$36/100)+IF($B$37=B41,$C$37*$G$37/100)</f>
        <v>0</v>
      </c>
      <c r="F41" s="644">
        <f t="shared" ref="F41:F55" si="3">+E41/1000*C41</f>
        <v>0</v>
      </c>
      <c r="G41" s="644"/>
      <c r="H41" s="50"/>
      <c r="I41" s="50"/>
      <c r="J41" s="50"/>
      <c r="K41"/>
      <c r="L41"/>
      <c r="M41"/>
      <c r="N41"/>
      <c r="O41"/>
      <c r="P41"/>
      <c r="Q41"/>
      <c r="R41"/>
      <c r="S41"/>
      <c r="T41"/>
      <c r="U41"/>
      <c r="V41"/>
      <c r="W41" s="125"/>
      <c r="X41" s="125"/>
      <c r="Y41" s="125"/>
      <c r="Z41" s="125"/>
    </row>
    <row r="42" spans="2:46" ht="24" customHeight="1">
      <c r="B42" s="627" t="s">
        <v>544</v>
      </c>
      <c r="C42" s="897">
        <v>77</v>
      </c>
      <c r="D42" s="898"/>
      <c r="E42" s="644">
        <f t="shared" ref="E42:E55" si="4">+IF($B$20=B42,$C$20*$G$20/100)+IF($B$21=B42,$C$21*$G$21/100)+IF($B$22=B42,$C$22*$G$22/100)+IF($B$23=B42,$C$23*$G$23/100)+IF($B$24=B42,$C$24*$G$24/100)+IF($B$25=B42,$C$25*$G$25/100)+IF($B$31=B42,$C$31*$G$31/100)+IF($B$32=B42,$C$32*$G$32/100)+IF($B$33=B42,$C$33*$G$33/100)+IF($B$34=B42,$C$34*$G$34/100)+IF($B$35=B42,$C$35*$G$35/100)+IF($B$36=B42,$C$36*$G$36/100)+IF($B$37=B42,$C$37*$G$37/100)</f>
        <v>0</v>
      </c>
      <c r="F42" s="644">
        <f t="shared" si="3"/>
        <v>0</v>
      </c>
      <c r="G42" s="644"/>
      <c r="H42" s="50"/>
      <c r="I42" s="50"/>
      <c r="J42" s="50"/>
      <c r="K42"/>
      <c r="L42"/>
      <c r="M42"/>
      <c r="N42"/>
      <c r="O42"/>
      <c r="P42"/>
      <c r="Q42"/>
      <c r="R42"/>
      <c r="S42"/>
      <c r="T42"/>
      <c r="U42"/>
      <c r="V42"/>
      <c r="W42" s="125"/>
      <c r="X42" s="125"/>
      <c r="Y42" s="125"/>
      <c r="Z42" s="125"/>
    </row>
    <row r="43" spans="2:46" ht="24" customHeight="1">
      <c r="B43" s="627" t="s">
        <v>218</v>
      </c>
      <c r="C43" s="897">
        <v>1810</v>
      </c>
      <c r="D43" s="898"/>
      <c r="E43" s="644">
        <f t="shared" si="4"/>
        <v>0</v>
      </c>
      <c r="F43" s="644">
        <f t="shared" si="3"/>
        <v>0</v>
      </c>
      <c r="G43" s="644"/>
      <c r="H43" s="50"/>
      <c r="I43" s="50"/>
      <c r="J43" s="50"/>
      <c r="K43"/>
      <c r="L43"/>
      <c r="M43"/>
      <c r="N43"/>
      <c r="O43"/>
      <c r="P43"/>
      <c r="Q43"/>
      <c r="R43"/>
      <c r="S43"/>
      <c r="T43"/>
      <c r="U43"/>
      <c r="V43"/>
      <c r="W43" s="125"/>
      <c r="X43" s="125"/>
      <c r="Y43" s="125"/>
      <c r="Z43" s="125"/>
    </row>
    <row r="44" spans="2:46" ht="24" customHeight="1">
      <c r="B44" s="627" t="s">
        <v>568</v>
      </c>
      <c r="C44" s="897">
        <v>1430</v>
      </c>
      <c r="D44" s="898"/>
      <c r="E44" s="644">
        <f t="shared" si="4"/>
        <v>0</v>
      </c>
      <c r="F44" s="644">
        <f t="shared" si="3"/>
        <v>0</v>
      </c>
      <c r="G44" s="644"/>
      <c r="H44"/>
      <c r="I44"/>
      <c r="J44"/>
      <c r="K44"/>
      <c r="L44"/>
      <c r="M44"/>
      <c r="N44"/>
      <c r="O44"/>
      <c r="P44"/>
      <c r="Q44"/>
      <c r="R44"/>
      <c r="S44"/>
      <c r="T44"/>
      <c r="U44"/>
      <c r="V44"/>
      <c r="W44" s="125"/>
      <c r="X44" s="125"/>
      <c r="Y44" s="125"/>
      <c r="Z44" s="125"/>
    </row>
    <row r="45" spans="2:46" ht="24" customHeight="1">
      <c r="B45" s="627" t="s">
        <v>566</v>
      </c>
      <c r="C45" s="897">
        <v>3220</v>
      </c>
      <c r="D45" s="898"/>
      <c r="E45" s="644">
        <f t="shared" si="4"/>
        <v>0</v>
      </c>
      <c r="F45" s="644">
        <f t="shared" si="3"/>
        <v>0</v>
      </c>
      <c r="G45" s="644"/>
      <c r="H45"/>
      <c r="I45"/>
      <c r="J45"/>
      <c r="K45"/>
      <c r="L45"/>
      <c r="M45"/>
      <c r="N45"/>
      <c r="O45"/>
      <c r="P45"/>
      <c r="Q45"/>
      <c r="R45"/>
      <c r="S45"/>
      <c r="T45"/>
      <c r="U45"/>
      <c r="V45"/>
      <c r="W45" s="125"/>
      <c r="X45" s="125"/>
      <c r="Y45" s="125"/>
      <c r="Z45" s="125"/>
    </row>
    <row r="46" spans="2:46" ht="22.5" customHeight="1">
      <c r="B46" s="627" t="s">
        <v>194</v>
      </c>
      <c r="C46" s="897">
        <v>12200</v>
      </c>
      <c r="D46" s="898"/>
      <c r="E46" s="644">
        <f t="shared" si="4"/>
        <v>0</v>
      </c>
      <c r="F46" s="644">
        <f t="shared" si="3"/>
        <v>0</v>
      </c>
      <c r="G46" s="644"/>
      <c r="H46"/>
      <c r="I46"/>
      <c r="J46"/>
      <c r="K46"/>
      <c r="L46"/>
      <c r="M46"/>
      <c r="N46"/>
      <c r="O46"/>
      <c r="P46"/>
      <c r="Q46"/>
      <c r="R46"/>
      <c r="S46"/>
      <c r="T46"/>
      <c r="U46"/>
      <c r="V46"/>
      <c r="W46" s="125"/>
      <c r="X46" s="125"/>
      <c r="Y46" s="125"/>
      <c r="Z46" s="125"/>
    </row>
    <row r="47" spans="2:46" ht="24" customHeight="1">
      <c r="B47" s="627" t="s">
        <v>193</v>
      </c>
      <c r="C47" s="897">
        <v>7390</v>
      </c>
      <c r="D47" s="898"/>
      <c r="E47" s="644">
        <f t="shared" si="4"/>
        <v>0</v>
      </c>
      <c r="F47" s="644">
        <f t="shared" si="3"/>
        <v>0</v>
      </c>
      <c r="G47" s="644"/>
      <c r="K47"/>
      <c r="L47"/>
      <c r="M47"/>
      <c r="N47"/>
      <c r="O47"/>
      <c r="P47"/>
      <c r="Q47"/>
      <c r="R47"/>
      <c r="S47"/>
      <c r="T47"/>
      <c r="U47"/>
      <c r="V47"/>
      <c r="W47" s="125"/>
      <c r="X47" s="125"/>
      <c r="Y47" s="125"/>
      <c r="Z47" s="125"/>
    </row>
    <row r="48" spans="2:46" ht="24" customHeight="1">
      <c r="B48" s="627" t="s">
        <v>195</v>
      </c>
      <c r="C48" s="897">
        <v>8830</v>
      </c>
      <c r="D48" s="898"/>
      <c r="E48" s="644">
        <f t="shared" si="4"/>
        <v>0</v>
      </c>
      <c r="F48" s="644">
        <f t="shared" si="3"/>
        <v>0</v>
      </c>
      <c r="G48" s="644"/>
      <c r="H48"/>
      <c r="I48"/>
      <c r="J48"/>
      <c r="K48"/>
      <c r="L48"/>
      <c r="M48"/>
      <c r="N48"/>
      <c r="O48"/>
      <c r="P48"/>
      <c r="Q48"/>
      <c r="R48"/>
      <c r="S48"/>
      <c r="T48"/>
      <c r="U48"/>
      <c r="V48"/>
      <c r="W48" s="125"/>
      <c r="X48" s="125"/>
      <c r="Y48" s="125"/>
      <c r="Z48" s="125"/>
    </row>
    <row r="49" spans="2:46" ht="24" customHeight="1">
      <c r="B49" s="627" t="s">
        <v>624</v>
      </c>
      <c r="C49" s="897">
        <v>10300</v>
      </c>
      <c r="D49" s="898"/>
      <c r="E49" s="644">
        <f t="shared" si="4"/>
        <v>0</v>
      </c>
      <c r="F49" s="644">
        <f t="shared" si="3"/>
        <v>0</v>
      </c>
      <c r="G49" s="644"/>
      <c r="H49" s="237"/>
      <c r="I49" s="237"/>
      <c r="J49" s="237"/>
      <c r="K49"/>
      <c r="L49"/>
      <c r="M49"/>
      <c r="N49"/>
      <c r="O49"/>
      <c r="P49"/>
      <c r="Q49"/>
      <c r="R49"/>
      <c r="S49"/>
      <c r="T49"/>
      <c r="U49"/>
      <c r="V49"/>
      <c r="W49" s="125"/>
      <c r="X49" s="125"/>
      <c r="Y49" s="125"/>
      <c r="Z49" s="125"/>
    </row>
    <row r="50" spans="2:46" ht="24" customHeight="1">
      <c r="B50" s="627" t="s">
        <v>213</v>
      </c>
      <c r="C50" s="897">
        <v>8860</v>
      </c>
      <c r="D50" s="898"/>
      <c r="E50" s="644">
        <f t="shared" si="4"/>
        <v>0</v>
      </c>
      <c r="F50" s="644">
        <f t="shared" si="3"/>
        <v>0</v>
      </c>
      <c r="G50" s="644"/>
      <c r="H50" s="94"/>
      <c r="I50" s="238"/>
      <c r="J50" s="238"/>
      <c r="K50"/>
      <c r="L50"/>
      <c r="M50"/>
      <c r="N50"/>
      <c r="O50"/>
      <c r="P50"/>
      <c r="Q50"/>
      <c r="R50"/>
      <c r="S50"/>
      <c r="T50"/>
      <c r="U50"/>
      <c r="V50"/>
      <c r="W50" s="125"/>
      <c r="X50" s="125"/>
      <c r="Y50" s="125"/>
      <c r="Z50" s="125"/>
    </row>
    <row r="51" spans="2:46" ht="24" customHeight="1">
      <c r="B51" s="627" t="s">
        <v>214</v>
      </c>
      <c r="C51" s="897">
        <v>9300</v>
      </c>
      <c r="D51" s="898"/>
      <c r="E51" s="644">
        <f t="shared" si="4"/>
        <v>0</v>
      </c>
      <c r="F51" s="644">
        <f t="shared" si="3"/>
        <v>0</v>
      </c>
      <c r="G51" s="644"/>
      <c r="H51" s="94"/>
      <c r="I51" s="238"/>
      <c r="J51" s="238"/>
      <c r="K51"/>
      <c r="L51"/>
      <c r="M51"/>
      <c r="N51"/>
      <c r="O51"/>
      <c r="P51"/>
      <c r="Q51"/>
      <c r="R51"/>
      <c r="S51"/>
      <c r="T51"/>
      <c r="U51"/>
      <c r="V51"/>
      <c r="W51" s="125"/>
      <c r="X51" s="125"/>
      <c r="Y51" s="125"/>
      <c r="Z51" s="125"/>
    </row>
    <row r="52" spans="2:46" ht="24" customHeight="1">
      <c r="B52" s="627" t="s">
        <v>569</v>
      </c>
      <c r="C52" s="897">
        <v>3922</v>
      </c>
      <c r="D52" s="898"/>
      <c r="E52" s="644">
        <f t="shared" si="4"/>
        <v>0</v>
      </c>
      <c r="F52" s="644">
        <f t="shared" si="3"/>
        <v>0</v>
      </c>
      <c r="G52" s="644"/>
      <c r="H52" s="94"/>
      <c r="I52" s="238"/>
      <c r="J52" s="238"/>
      <c r="K52"/>
      <c r="L52"/>
      <c r="M52"/>
      <c r="N52"/>
      <c r="O52"/>
      <c r="P52"/>
      <c r="Q52"/>
      <c r="R52"/>
      <c r="S52"/>
      <c r="T52"/>
      <c r="U52"/>
      <c r="V52"/>
      <c r="W52" s="125"/>
      <c r="X52" s="125"/>
      <c r="Y52" s="125"/>
      <c r="Z52" s="125"/>
    </row>
    <row r="53" spans="2:46" ht="24" customHeight="1">
      <c r="B53" s="627" t="s">
        <v>570</v>
      </c>
      <c r="C53" s="897">
        <v>1774</v>
      </c>
      <c r="D53" s="898"/>
      <c r="E53" s="644">
        <f t="shared" si="4"/>
        <v>0</v>
      </c>
      <c r="F53" s="644">
        <f t="shared" si="3"/>
        <v>0</v>
      </c>
      <c r="G53" s="644"/>
      <c r="H53" s="94"/>
      <c r="I53" s="238"/>
      <c r="J53" s="238"/>
      <c r="K53"/>
      <c r="L53"/>
      <c r="M53"/>
      <c r="N53"/>
      <c r="O53"/>
      <c r="P53"/>
      <c r="Q53"/>
      <c r="R53"/>
      <c r="S53"/>
      <c r="T53"/>
      <c r="U53"/>
      <c r="V53"/>
      <c r="W53" s="125"/>
      <c r="X53" s="125"/>
      <c r="Y53" s="125"/>
      <c r="Z53" s="125"/>
    </row>
    <row r="54" spans="2:46" ht="24" customHeight="1">
      <c r="B54" s="627" t="s">
        <v>173</v>
      </c>
      <c r="C54" s="897">
        <v>2088</v>
      </c>
      <c r="D54" s="898"/>
      <c r="E54" s="644">
        <f t="shared" si="4"/>
        <v>0</v>
      </c>
      <c r="F54" s="644">
        <f t="shared" si="3"/>
        <v>0</v>
      </c>
      <c r="G54" s="644"/>
      <c r="H54" s="94"/>
      <c r="I54" s="94"/>
      <c r="J54" s="94"/>
      <c r="K54"/>
      <c r="L54"/>
      <c r="M54"/>
      <c r="N54"/>
      <c r="O54"/>
      <c r="P54"/>
      <c r="Q54"/>
      <c r="R54"/>
      <c r="S54"/>
      <c r="T54"/>
      <c r="U54"/>
      <c r="V54"/>
      <c r="W54" s="125"/>
      <c r="X54" s="125"/>
      <c r="Y54" s="125"/>
      <c r="Z54" s="125"/>
    </row>
    <row r="55" spans="2:46" ht="24" customHeight="1">
      <c r="B55" s="627" t="s">
        <v>567</v>
      </c>
      <c r="C55" s="897">
        <v>3985</v>
      </c>
      <c r="D55" s="898"/>
      <c r="E55" s="644">
        <f t="shared" si="4"/>
        <v>0</v>
      </c>
      <c r="F55" s="644">
        <f t="shared" si="3"/>
        <v>0</v>
      </c>
      <c r="G55" s="644"/>
      <c r="H55" s="94"/>
      <c r="I55" s="238"/>
      <c r="J55" s="238"/>
      <c r="K55"/>
      <c r="L55"/>
      <c r="M55"/>
      <c r="N55"/>
      <c r="O55"/>
      <c r="P55"/>
      <c r="Q55"/>
      <c r="R55"/>
      <c r="S55"/>
      <c r="T55"/>
      <c r="U55"/>
      <c r="V55"/>
      <c r="W55" s="125"/>
      <c r="X55" s="125"/>
      <c r="Y55" s="125"/>
      <c r="Z55" s="125"/>
    </row>
    <row r="56" spans="2:46" ht="24" customHeight="1">
      <c r="B56"/>
      <c r="C56"/>
      <c r="D56"/>
      <c r="E56"/>
      <c r="F56"/>
      <c r="G56"/>
      <c r="H56" s="94"/>
      <c r="I56" s="238"/>
      <c r="J56" s="238"/>
      <c r="K56"/>
      <c r="L56"/>
      <c r="M56" s="173"/>
      <c r="N56" s="173"/>
      <c r="O56" s="173"/>
      <c r="P56" s="173"/>
      <c r="Q56"/>
      <c r="R56"/>
      <c r="S56"/>
      <c r="T56"/>
      <c r="U56"/>
      <c r="V56"/>
      <c r="W56" s="125"/>
      <c r="X56" s="125"/>
      <c r="Y56" s="125"/>
      <c r="Z56" s="125"/>
    </row>
    <row r="57" spans="2:46" ht="21" customHeight="1">
      <c r="B57" s="624" t="s">
        <v>571</v>
      </c>
      <c r="C57" s="101"/>
      <c r="G57" s="101"/>
      <c r="H57" s="238"/>
      <c r="I57" s="238"/>
      <c r="J57" s="238"/>
      <c r="K57" s="94"/>
      <c r="L57" s="623"/>
      <c r="N57"/>
      <c r="O57"/>
      <c r="P57"/>
      <c r="Q57"/>
      <c r="R57"/>
      <c r="S57"/>
      <c r="T57"/>
      <c r="U57"/>
      <c r="V57"/>
    </row>
    <row r="58" spans="2:46" ht="24" customHeight="1" thickBot="1">
      <c r="H58" s="238"/>
      <c r="I58" s="238"/>
      <c r="J58" s="238"/>
      <c r="K58" s="94"/>
      <c r="L58"/>
      <c r="M58"/>
      <c r="N58"/>
      <c r="O58"/>
      <c r="P58"/>
      <c r="Q58"/>
      <c r="R58"/>
      <c r="S58"/>
      <c r="T58"/>
      <c r="U58"/>
      <c r="V58" s="125"/>
    </row>
    <row r="59" spans="2:46" ht="24" customHeight="1">
      <c r="B59" s="563" t="s">
        <v>547</v>
      </c>
      <c r="C59" s="564"/>
      <c r="D59" s="564"/>
      <c r="E59" s="646"/>
      <c r="F59"/>
      <c r="G59"/>
      <c r="H59" s="238"/>
      <c r="I59" s="238"/>
      <c r="J59" s="238"/>
      <c r="K59" s="94"/>
      <c r="L59"/>
      <c r="M59"/>
      <c r="N59"/>
      <c r="O59"/>
      <c r="P59"/>
      <c r="Q59"/>
      <c r="R59"/>
      <c r="S59"/>
      <c r="T59"/>
      <c r="U59"/>
      <c r="V59" s="125"/>
    </row>
    <row r="60" spans="2:46" ht="21" customHeight="1">
      <c r="B60" s="567"/>
      <c r="C60" s="614" t="s">
        <v>369</v>
      </c>
      <c r="D60" s="643" t="s">
        <v>590</v>
      </c>
      <c r="E60" s="648"/>
      <c r="F60"/>
      <c r="G60"/>
      <c r="H60" s="238"/>
      <c r="I60" s="238"/>
      <c r="J60" s="238"/>
      <c r="K60" s="101"/>
      <c r="L60"/>
      <c r="M60"/>
      <c r="N60"/>
      <c r="O60"/>
      <c r="P60"/>
      <c r="Q60"/>
      <c r="R60"/>
      <c r="S60"/>
      <c r="T60"/>
      <c r="U60"/>
      <c r="V60" s="125"/>
    </row>
    <row r="61" spans="2:46" ht="21" customHeight="1">
      <c r="B61" s="569" t="s">
        <v>168</v>
      </c>
      <c r="C61" s="615">
        <f>+SUM(E41:E45)/1000</f>
        <v>0</v>
      </c>
      <c r="D61" s="615">
        <f>+SUM(F41:F45)</f>
        <v>0</v>
      </c>
      <c r="E61" s="650"/>
      <c r="F61"/>
      <c r="G61"/>
      <c r="H61" s="238"/>
      <c r="I61" s="238"/>
      <c r="J61" s="238"/>
      <c r="K61" s="101"/>
      <c r="L61"/>
      <c r="M61"/>
      <c r="N61"/>
      <c r="O61"/>
      <c r="P61"/>
      <c r="Q61"/>
      <c r="R61"/>
      <c r="S61"/>
      <c r="T61"/>
      <c r="U61"/>
      <c r="V61"/>
      <c r="W61"/>
      <c r="X61"/>
      <c r="Y61"/>
      <c r="Z61" s="152">
        <f>+M61</f>
        <v>0</v>
      </c>
    </row>
    <row r="62" spans="2:46" ht="47.25" customHeight="1">
      <c r="B62" s="569" t="s">
        <v>169</v>
      </c>
      <c r="C62" s="615">
        <f>SUM(E46:E51)/1000</f>
        <v>0</v>
      </c>
      <c r="D62" s="615">
        <f>SUM(F46:F51)</f>
        <v>0</v>
      </c>
      <c r="E62" s="650"/>
      <c r="F62"/>
      <c r="G62"/>
      <c r="H62" s="101"/>
      <c r="I62" s="101"/>
      <c r="J62" s="101"/>
      <c r="K62" s="101"/>
      <c r="L62"/>
      <c r="M62"/>
      <c r="N62"/>
      <c r="O62"/>
      <c r="P62"/>
      <c r="Q62"/>
      <c r="R62" s="125" t="str">
        <f>IF(I46=0,"n",IF(I46&gt;=25000,"n",IF(L62&gt;=0.05,"n","y")))</f>
        <v>n</v>
      </c>
      <c r="S62"/>
      <c r="T62"/>
      <c r="U62"/>
      <c r="V62"/>
      <c r="W62"/>
      <c r="X62"/>
      <c r="Y62" s="94"/>
      <c r="Z62" s="94"/>
      <c r="AA62" s="94"/>
      <c r="AB62" s="94"/>
      <c r="AQ62" s="42"/>
      <c r="AR62" s="42"/>
      <c r="AS62" s="42"/>
      <c r="AT62" s="42"/>
    </row>
    <row r="63" spans="2:46" ht="24" customHeight="1" thickBot="1">
      <c r="B63" s="574" t="s">
        <v>451</v>
      </c>
      <c r="C63" s="616">
        <f>SUM(E52:E55)/1000</f>
        <v>0</v>
      </c>
      <c r="D63" s="616">
        <f>SUM(F52:F55)</f>
        <v>0</v>
      </c>
      <c r="E63" s="651"/>
      <c r="F63"/>
      <c r="G63"/>
      <c r="H63" s="101"/>
      <c r="I63" s="101"/>
      <c r="J63" s="101"/>
      <c r="K63" s="101"/>
      <c r="R63" s="125"/>
      <c r="S63" s="151"/>
      <c r="T63" s="151"/>
      <c r="U63" s="151"/>
      <c r="V63" s="152"/>
      <c r="Y63" s="94"/>
      <c r="Z63" s="94"/>
      <c r="AA63" s="94"/>
      <c r="AB63" s="94"/>
      <c r="AQ63" s="42"/>
      <c r="AR63" s="42"/>
      <c r="AS63" s="42"/>
      <c r="AT63" s="42"/>
    </row>
    <row r="64" spans="2:46" ht="47.25" customHeight="1">
      <c r="L64"/>
      <c r="M64"/>
      <c r="N64"/>
      <c r="R64" s="125"/>
      <c r="S64" s="151"/>
      <c r="T64" s="151"/>
      <c r="U64" s="151"/>
      <c r="V64" s="152"/>
      <c r="Y64" s="94"/>
      <c r="Z64" s="94"/>
      <c r="AA64" s="94"/>
      <c r="AB64" s="94"/>
      <c r="AQ64" s="42"/>
      <c r="AR64" s="42"/>
      <c r="AS64" s="42"/>
      <c r="AT64" s="42"/>
    </row>
    <row r="65" spans="1:46" s="125" customFormat="1" ht="47.25" customHeight="1">
      <c r="A65" s="509"/>
      <c r="B65" s="42"/>
      <c r="C65" s="42"/>
      <c r="D65" s="42"/>
      <c r="E65" s="42"/>
      <c r="F65" s="42"/>
      <c r="G65" s="42"/>
      <c r="H65"/>
      <c r="I65" s="42"/>
      <c r="J65" s="42"/>
      <c r="K65" s="42"/>
      <c r="V65" s="633"/>
      <c r="Y65" s="95"/>
      <c r="Z65" s="95"/>
      <c r="AA65" s="95"/>
      <c r="AB65" s="95"/>
      <c r="AC65" s="95"/>
      <c r="AD65" s="95"/>
      <c r="AE65" s="95"/>
      <c r="AF65" s="95"/>
      <c r="AG65" s="95"/>
      <c r="AH65" s="95"/>
      <c r="AI65" s="95"/>
      <c r="AJ65" s="95"/>
      <c r="AK65" s="95"/>
      <c r="AL65" s="95"/>
      <c r="AM65" s="95"/>
      <c r="AN65" s="95"/>
      <c r="AO65" s="95"/>
      <c r="AP65" s="95"/>
    </row>
    <row r="66" spans="1:46" s="151" customFormat="1" ht="39.75" customHeight="1">
      <c r="A66" s="510"/>
      <c r="B66" s="42"/>
      <c r="C66" s="42"/>
      <c r="D66" s="42"/>
      <c r="E66" s="42"/>
      <c r="F66" s="42"/>
      <c r="G66" s="42"/>
      <c r="H66"/>
      <c r="I66" s="42"/>
      <c r="J66" s="42"/>
      <c r="K66" s="42"/>
      <c r="L66" s="94"/>
      <c r="M66" s="94"/>
      <c r="N66" s="94"/>
      <c r="O66" s="94"/>
      <c r="V66" s="152"/>
      <c r="Y66" s="94"/>
      <c r="Z66" s="94"/>
      <c r="AA66" s="94"/>
      <c r="AB66" s="94"/>
      <c r="AC66" s="94"/>
      <c r="AD66" s="94"/>
      <c r="AE66" s="94"/>
      <c r="AF66" s="94"/>
      <c r="AG66" s="94"/>
      <c r="AH66" s="94"/>
      <c r="AI66" s="94"/>
      <c r="AJ66" s="94"/>
      <c r="AK66" s="94"/>
      <c r="AL66" s="94"/>
      <c r="AM66" s="94"/>
      <c r="AN66" s="94"/>
      <c r="AO66" s="94"/>
      <c r="AP66" s="94"/>
    </row>
    <row r="67" spans="1:46" s="151" customFormat="1" ht="24" customHeight="1">
      <c r="A67" s="510"/>
      <c r="B67" s="42"/>
      <c r="C67" s="42"/>
      <c r="D67" s="42"/>
      <c r="E67" s="42"/>
      <c r="F67" s="42"/>
      <c r="G67" s="42"/>
      <c r="H67"/>
      <c r="I67" s="42"/>
      <c r="J67" s="42"/>
      <c r="K67" s="42"/>
      <c r="L67" s="94"/>
      <c r="M67" s="94"/>
      <c r="N67" s="94"/>
      <c r="O67" s="94"/>
      <c r="V67" s="152"/>
      <c r="Y67" s="94"/>
      <c r="Z67" s="94"/>
      <c r="AA67" s="94"/>
      <c r="AB67" s="94"/>
      <c r="AC67" s="94"/>
      <c r="AD67" s="94"/>
      <c r="AE67" s="94"/>
      <c r="AF67" s="94"/>
      <c r="AG67" s="94"/>
      <c r="AH67" s="94"/>
      <c r="AI67" s="94"/>
      <c r="AJ67" s="94"/>
      <c r="AK67" s="94"/>
      <c r="AL67" s="94"/>
      <c r="AM67" s="94"/>
      <c r="AN67" s="94"/>
      <c r="AO67" s="94"/>
      <c r="AP67" s="94"/>
    </row>
    <row r="68" spans="1:46" s="151" customFormat="1" ht="24" customHeight="1">
      <c r="A68" s="510"/>
      <c r="B68" s="42"/>
      <c r="C68" s="42"/>
      <c r="D68" s="42"/>
      <c r="E68" s="42"/>
      <c r="F68" s="42"/>
      <c r="G68" s="42"/>
      <c r="H68"/>
      <c r="I68" s="42"/>
      <c r="J68" s="42"/>
      <c r="K68" s="42"/>
      <c r="L68" s="94"/>
      <c r="M68" s="94"/>
      <c r="N68" s="94"/>
      <c r="O68" s="94"/>
      <c r="V68" s="152"/>
      <c r="Y68" s="94"/>
      <c r="Z68" s="94"/>
      <c r="AA68" s="94"/>
      <c r="AB68" s="94"/>
      <c r="AC68" s="94"/>
      <c r="AD68" s="94"/>
      <c r="AE68" s="94"/>
      <c r="AF68" s="94"/>
      <c r="AG68" s="94"/>
      <c r="AH68" s="94"/>
      <c r="AI68" s="94"/>
      <c r="AJ68" s="94"/>
      <c r="AK68" s="94"/>
      <c r="AL68" s="94"/>
      <c r="AM68" s="94"/>
      <c r="AN68" s="94"/>
      <c r="AO68" s="94"/>
      <c r="AP68" s="94"/>
    </row>
    <row r="69" spans="1:46" s="151" customFormat="1" ht="24" customHeight="1">
      <c r="A69" s="510"/>
      <c r="B69" s="42"/>
      <c r="C69" s="42"/>
      <c r="D69" s="42"/>
      <c r="E69" s="42"/>
      <c r="F69" s="42"/>
      <c r="G69" s="42"/>
      <c r="H69"/>
      <c r="I69" s="42"/>
      <c r="J69" s="42"/>
      <c r="K69" s="42"/>
      <c r="L69" s="94"/>
      <c r="M69" s="94"/>
      <c r="N69" s="94"/>
      <c r="O69" s="94"/>
      <c r="V69" s="152"/>
      <c r="Y69" s="94"/>
      <c r="Z69" s="94"/>
      <c r="AA69" s="94"/>
      <c r="AB69" s="94"/>
      <c r="AC69" s="94"/>
      <c r="AD69" s="94"/>
      <c r="AE69" s="94"/>
      <c r="AF69" s="94"/>
      <c r="AG69" s="94"/>
      <c r="AH69" s="94"/>
      <c r="AI69" s="94"/>
      <c r="AJ69" s="94"/>
      <c r="AK69" s="94"/>
      <c r="AL69" s="94"/>
      <c r="AM69" s="94"/>
      <c r="AN69" s="94"/>
      <c r="AO69" s="94"/>
      <c r="AP69" s="94"/>
    </row>
    <row r="70" spans="1:46" s="151" customFormat="1" ht="24" customHeight="1">
      <c r="B70" s="42"/>
      <c r="C70" s="42"/>
      <c r="D70" s="42"/>
      <c r="E70" s="42"/>
      <c r="F70" s="42"/>
      <c r="G70" s="42"/>
      <c r="H70" s="42"/>
      <c r="I70" s="42"/>
      <c r="J70" s="42"/>
      <c r="K70" s="42"/>
      <c r="L70" s="94"/>
      <c r="S70" s="152"/>
      <c r="Y70" s="94"/>
      <c r="Z70" s="94"/>
      <c r="AA70" s="94"/>
      <c r="AB70" s="94"/>
      <c r="AC70" s="94"/>
      <c r="AD70" s="94"/>
      <c r="AE70" s="94"/>
      <c r="AF70" s="94"/>
      <c r="AG70" s="94"/>
      <c r="AH70" s="94"/>
      <c r="AI70" s="94"/>
      <c r="AJ70" s="94"/>
      <c r="AK70" s="94"/>
      <c r="AL70" s="94"/>
      <c r="AM70" s="94"/>
      <c r="AN70" s="94"/>
      <c r="AO70" s="94"/>
      <c r="AP70" s="94"/>
    </row>
    <row r="71" spans="1:46" s="151" customFormat="1" ht="24" customHeight="1">
      <c r="B71" s="42"/>
      <c r="C71" s="42"/>
      <c r="D71" s="42"/>
      <c r="E71" s="42"/>
      <c r="F71" s="42"/>
      <c r="G71" s="42"/>
      <c r="H71" s="42"/>
      <c r="I71" s="42"/>
      <c r="J71" s="42"/>
      <c r="K71" s="42"/>
      <c r="L71" s="94"/>
      <c r="M71" s="94"/>
      <c r="N71" s="94"/>
      <c r="O71" s="94"/>
      <c r="V71" s="152"/>
      <c r="Y71" s="94"/>
      <c r="Z71" s="94"/>
      <c r="AA71" s="94"/>
      <c r="AB71" s="94"/>
      <c r="AC71" s="94"/>
      <c r="AD71" s="94"/>
      <c r="AE71" s="94"/>
      <c r="AF71" s="94"/>
      <c r="AG71" s="94"/>
      <c r="AH71" s="94"/>
      <c r="AI71" s="94"/>
      <c r="AJ71" s="94"/>
      <c r="AK71" s="94"/>
      <c r="AL71" s="94"/>
      <c r="AM71" s="94"/>
      <c r="AN71" s="94"/>
      <c r="AO71" s="94"/>
      <c r="AP71" s="94"/>
    </row>
    <row r="72" spans="1:46" s="151" customFormat="1" ht="24" customHeight="1">
      <c r="B72" s="42"/>
      <c r="C72" s="42"/>
      <c r="D72" s="42"/>
      <c r="E72" s="42"/>
      <c r="F72" s="42"/>
      <c r="G72" s="42"/>
      <c r="H72" s="42"/>
      <c r="I72" s="42"/>
      <c r="J72" s="42"/>
      <c r="K72" s="42"/>
      <c r="L72" s="94"/>
      <c r="M72" s="94"/>
      <c r="N72" s="94"/>
      <c r="O72" s="94"/>
      <c r="V72" s="152"/>
      <c r="Y72" s="94"/>
      <c r="Z72" s="94"/>
      <c r="AA72" s="94"/>
      <c r="AB72" s="94"/>
      <c r="AC72" s="94"/>
      <c r="AD72" s="94"/>
      <c r="AE72" s="94"/>
      <c r="AF72" s="94"/>
      <c r="AG72" s="94"/>
      <c r="AH72" s="94"/>
      <c r="AI72" s="94"/>
      <c r="AJ72" s="94"/>
      <c r="AK72" s="94"/>
      <c r="AL72" s="94"/>
      <c r="AM72" s="94"/>
      <c r="AN72" s="94"/>
      <c r="AO72" s="94"/>
      <c r="AP72" s="94"/>
    </row>
    <row r="73" spans="1:46" s="101" customFormat="1" ht="24" customHeight="1">
      <c r="B73" s="42"/>
      <c r="C73" s="42"/>
      <c r="D73" s="42"/>
      <c r="E73" s="42"/>
      <c r="F73" s="42"/>
      <c r="G73" s="42"/>
      <c r="H73" s="42"/>
      <c r="I73" s="42"/>
      <c r="J73" s="42"/>
      <c r="K73" s="42"/>
      <c r="L73" s="94"/>
      <c r="M73" s="94"/>
      <c r="R73" s="151"/>
      <c r="S73" s="151"/>
      <c r="T73" s="151"/>
      <c r="U73" s="151"/>
      <c r="V73" s="152"/>
      <c r="W73" s="151"/>
      <c r="X73" s="151"/>
      <c r="Y73" s="94"/>
      <c r="Z73" s="94"/>
      <c r="AA73" s="94"/>
      <c r="AB73" s="94"/>
      <c r="AC73" s="94"/>
      <c r="AD73" s="94"/>
      <c r="AE73" s="94"/>
      <c r="AF73" s="94"/>
      <c r="AG73" s="94"/>
      <c r="AH73" s="94"/>
      <c r="AI73" s="94"/>
      <c r="AJ73" s="94"/>
      <c r="AK73" s="94"/>
      <c r="AL73" s="94"/>
      <c r="AM73" s="94"/>
      <c r="AN73" s="94"/>
      <c r="AO73" s="94"/>
      <c r="AP73" s="94"/>
    </row>
    <row r="74" spans="1:46" s="101" customFormat="1" ht="24" customHeight="1">
      <c r="B74" s="42"/>
      <c r="C74" s="42"/>
      <c r="D74" s="42"/>
      <c r="E74" s="42"/>
      <c r="F74" s="42"/>
      <c r="G74" s="42"/>
      <c r="H74" s="42"/>
      <c r="I74" s="42"/>
      <c r="J74" s="42"/>
      <c r="K74" s="42"/>
      <c r="L74" s="94"/>
      <c r="M74" s="94"/>
      <c r="R74" s="151"/>
      <c r="S74" s="151"/>
      <c r="T74" s="151"/>
      <c r="U74" s="151"/>
      <c r="V74" s="152"/>
      <c r="W74" s="151"/>
      <c r="X74" s="151"/>
      <c r="Y74" s="94"/>
      <c r="Z74" s="94"/>
      <c r="AA74" s="94"/>
      <c r="AB74" s="94"/>
      <c r="AC74" s="94"/>
      <c r="AD74" s="94"/>
      <c r="AE74" s="94"/>
      <c r="AF74" s="94"/>
      <c r="AG74" s="94"/>
      <c r="AH74" s="94"/>
      <c r="AI74" s="94"/>
      <c r="AJ74" s="94"/>
      <c r="AK74" s="94"/>
      <c r="AL74" s="94"/>
      <c r="AM74" s="94"/>
      <c r="AN74" s="94"/>
      <c r="AO74" s="94"/>
      <c r="AP74" s="94"/>
    </row>
    <row r="75" spans="1:46" s="101" customFormat="1" ht="24" customHeight="1">
      <c r="B75" s="42"/>
      <c r="C75" s="42"/>
      <c r="D75" s="42"/>
      <c r="E75" s="42"/>
      <c r="F75" s="42"/>
      <c r="G75" s="42"/>
      <c r="H75" s="42"/>
      <c r="I75" s="42"/>
      <c r="J75" s="42"/>
      <c r="K75" s="42"/>
      <c r="L75" s="94"/>
      <c r="M75" s="94"/>
      <c r="R75" s="151"/>
      <c r="S75" s="151"/>
      <c r="T75" s="151"/>
      <c r="U75" s="151"/>
      <c r="V75" s="152"/>
      <c r="W75" s="151"/>
      <c r="X75" s="151"/>
      <c r="Y75" s="94"/>
      <c r="Z75" s="94"/>
      <c r="AA75" s="94"/>
      <c r="AB75" s="94"/>
      <c r="AC75" s="94"/>
      <c r="AD75" s="94"/>
      <c r="AE75" s="94"/>
      <c r="AF75" s="94"/>
      <c r="AG75" s="94"/>
      <c r="AH75" s="94"/>
      <c r="AI75" s="94"/>
      <c r="AJ75" s="94"/>
      <c r="AK75" s="94"/>
      <c r="AL75" s="94"/>
      <c r="AM75" s="94"/>
      <c r="AN75" s="94"/>
      <c r="AO75" s="94"/>
      <c r="AP75" s="94"/>
    </row>
    <row r="76" spans="1:46" s="101" customFormat="1" ht="24" customHeight="1">
      <c r="B76" s="42"/>
      <c r="C76" s="42"/>
      <c r="D76" s="42"/>
      <c r="E76" s="42"/>
      <c r="F76" s="42"/>
      <c r="G76" s="42"/>
      <c r="H76" s="42"/>
      <c r="I76" s="42"/>
      <c r="J76" s="42"/>
      <c r="K76" s="42"/>
      <c r="R76" s="151"/>
      <c r="S76" s="151"/>
      <c r="T76" s="151"/>
      <c r="U76" s="151"/>
      <c r="V76" s="152"/>
      <c r="W76" s="151"/>
      <c r="X76" s="151"/>
      <c r="Y76" s="94"/>
      <c r="Z76" s="94"/>
      <c r="AA76" s="94"/>
      <c r="AB76" s="94"/>
      <c r="AC76" s="94"/>
      <c r="AD76" s="94"/>
      <c r="AE76" s="94"/>
      <c r="AF76" s="94"/>
      <c r="AG76" s="94"/>
      <c r="AH76" s="94"/>
      <c r="AI76" s="94"/>
      <c r="AJ76" s="94"/>
      <c r="AK76" s="94"/>
      <c r="AL76" s="94"/>
      <c r="AM76" s="94"/>
      <c r="AN76" s="94"/>
      <c r="AO76" s="94"/>
      <c r="AP76" s="94"/>
    </row>
    <row r="77" spans="1:46" s="101" customFormat="1" ht="24" customHeight="1">
      <c r="B77" s="42"/>
      <c r="C77" s="42"/>
      <c r="D77" s="42"/>
      <c r="E77" s="42"/>
      <c r="F77" s="42"/>
      <c r="G77" s="42"/>
      <c r="H77" s="42"/>
      <c r="I77" s="42"/>
      <c r="J77" s="42"/>
      <c r="K77" s="42"/>
      <c r="R77" s="151"/>
      <c r="S77" s="151"/>
      <c r="T77" s="151"/>
      <c r="U77" s="151"/>
      <c r="V77" s="152"/>
      <c r="W77" s="151"/>
      <c r="X77" s="151"/>
      <c r="Y77" s="94"/>
      <c r="Z77" s="94"/>
      <c r="AA77" s="94"/>
      <c r="AB77" s="94"/>
      <c r="AC77" s="94"/>
      <c r="AD77" s="94"/>
      <c r="AE77" s="94"/>
      <c r="AF77" s="94"/>
      <c r="AG77" s="94"/>
      <c r="AH77" s="94"/>
      <c r="AI77" s="94"/>
      <c r="AJ77" s="94"/>
      <c r="AK77" s="94"/>
      <c r="AL77" s="94"/>
      <c r="AM77" s="94"/>
      <c r="AN77" s="94"/>
      <c r="AO77" s="94"/>
      <c r="AP77" s="94"/>
    </row>
    <row r="78" spans="1:46" s="101" customFormat="1" ht="24" customHeight="1">
      <c r="B78" s="42"/>
      <c r="C78" s="42"/>
      <c r="D78" s="42"/>
      <c r="E78" s="42"/>
      <c r="F78" s="42"/>
      <c r="G78" s="42"/>
      <c r="H78" s="42"/>
      <c r="I78" s="42"/>
      <c r="J78" s="42"/>
      <c r="K78" s="42"/>
      <c r="R78" s="151"/>
      <c r="S78" s="151"/>
      <c r="T78" s="151"/>
      <c r="U78" s="151"/>
      <c r="V78" s="152"/>
      <c r="W78" s="151"/>
      <c r="X78" s="151"/>
      <c r="Y78" s="94"/>
      <c r="Z78" s="94"/>
      <c r="AA78" s="94"/>
      <c r="AB78" s="94"/>
      <c r="AC78" s="94"/>
      <c r="AD78" s="94"/>
      <c r="AE78" s="94"/>
      <c r="AF78" s="94"/>
      <c r="AG78" s="94"/>
      <c r="AH78" s="94"/>
      <c r="AI78" s="94"/>
      <c r="AJ78" s="94"/>
      <c r="AK78" s="94"/>
      <c r="AL78" s="94"/>
      <c r="AM78" s="94"/>
      <c r="AN78" s="94"/>
      <c r="AO78" s="94"/>
      <c r="AP78" s="94"/>
    </row>
    <row r="79" spans="1:46" s="101" customFormat="1" ht="24" customHeight="1">
      <c r="B79" s="42"/>
      <c r="C79" s="42"/>
      <c r="D79" s="42"/>
      <c r="E79" s="42"/>
      <c r="F79" s="42"/>
      <c r="G79" s="42"/>
      <c r="H79" s="42"/>
      <c r="I79" s="42"/>
      <c r="J79" s="42"/>
      <c r="K79" s="42"/>
      <c r="V79" s="151"/>
      <c r="W79" s="151"/>
      <c r="X79" s="151"/>
      <c r="Y79" s="151"/>
      <c r="Z79" s="152"/>
      <c r="AA79" s="151"/>
      <c r="AB79" s="151"/>
      <c r="AC79" s="94"/>
      <c r="AD79" s="94"/>
      <c r="AE79" s="94"/>
      <c r="AF79" s="94"/>
      <c r="AG79" s="94"/>
      <c r="AH79" s="94"/>
      <c r="AI79" s="94"/>
      <c r="AJ79" s="94"/>
      <c r="AK79" s="94"/>
      <c r="AL79" s="94"/>
      <c r="AM79" s="94"/>
      <c r="AN79" s="94"/>
      <c r="AO79" s="94"/>
      <c r="AP79" s="94"/>
      <c r="AQ79" s="94"/>
      <c r="AR79" s="94"/>
      <c r="AS79" s="94"/>
      <c r="AT79" s="94"/>
    </row>
    <row r="80" spans="1:46" s="101" customFormat="1" ht="24" customHeight="1">
      <c r="B80" s="42"/>
      <c r="C80" s="42"/>
      <c r="D80" s="42"/>
      <c r="E80" s="42"/>
      <c r="F80" s="42"/>
      <c r="G80" s="42"/>
      <c r="H80" s="42"/>
      <c r="I80" s="42"/>
      <c r="J80" s="42"/>
      <c r="K80" s="42"/>
      <c r="V80" s="151"/>
      <c r="W80" s="151"/>
      <c r="X80" s="151"/>
      <c r="Y80" s="151"/>
      <c r="Z80" s="152"/>
      <c r="AA80" s="151"/>
      <c r="AB80" s="151"/>
      <c r="AC80" s="94"/>
      <c r="AD80" s="94"/>
      <c r="AE80" s="94"/>
      <c r="AF80" s="94"/>
      <c r="AG80" s="94"/>
      <c r="AH80" s="94"/>
      <c r="AI80" s="94"/>
      <c r="AJ80" s="94"/>
      <c r="AK80" s="94"/>
      <c r="AL80" s="94"/>
      <c r="AM80" s="94"/>
      <c r="AN80" s="94"/>
      <c r="AO80" s="94"/>
      <c r="AP80" s="94"/>
      <c r="AQ80" s="94"/>
      <c r="AR80" s="94"/>
      <c r="AS80" s="94"/>
      <c r="AT80" s="94"/>
    </row>
    <row r="81" spans="2:46" s="101" customFormat="1" ht="24" customHeight="1">
      <c r="B81" s="42"/>
      <c r="C81" s="42"/>
      <c r="D81" s="42"/>
      <c r="E81" s="42"/>
      <c r="F81" s="42"/>
      <c r="G81" s="42"/>
      <c r="H81" s="42"/>
      <c r="I81" s="42"/>
      <c r="J81" s="42"/>
      <c r="K81" s="42"/>
      <c r="V81" s="151"/>
      <c r="W81" s="151"/>
      <c r="X81" s="151"/>
      <c r="Y81" s="151"/>
      <c r="Z81" s="152"/>
      <c r="AA81" s="151"/>
      <c r="AB81" s="151"/>
      <c r="AC81" s="94"/>
      <c r="AD81" s="94"/>
      <c r="AE81" s="94"/>
      <c r="AF81" s="94"/>
      <c r="AG81" s="94"/>
      <c r="AH81" s="94"/>
      <c r="AI81" s="94"/>
      <c r="AJ81" s="94"/>
      <c r="AK81" s="94"/>
      <c r="AL81" s="94"/>
      <c r="AM81" s="94"/>
      <c r="AN81" s="94"/>
      <c r="AO81" s="94"/>
      <c r="AP81" s="94"/>
      <c r="AQ81" s="94"/>
      <c r="AR81" s="94"/>
      <c r="AS81" s="94"/>
      <c r="AT81" s="94"/>
    </row>
    <row r="82" spans="2:46" s="101" customFormat="1" ht="24" customHeight="1">
      <c r="B82" s="42"/>
      <c r="C82" s="42"/>
      <c r="D82" s="42"/>
      <c r="E82" s="42"/>
      <c r="F82" s="42"/>
      <c r="G82" s="42"/>
      <c r="H82" s="42"/>
      <c r="I82" s="42"/>
      <c r="J82" s="42"/>
      <c r="K82" s="42"/>
      <c r="V82" s="151"/>
      <c r="W82" s="151"/>
      <c r="X82" s="151"/>
      <c r="Y82" s="151"/>
      <c r="Z82" s="152"/>
      <c r="AA82" s="151"/>
      <c r="AB82" s="151"/>
      <c r="AC82" s="94"/>
      <c r="AD82" s="94"/>
      <c r="AE82" s="94"/>
      <c r="AF82" s="94"/>
      <c r="AG82" s="94"/>
      <c r="AH82" s="94"/>
      <c r="AI82" s="94"/>
      <c r="AJ82" s="94"/>
      <c r="AK82" s="94"/>
      <c r="AL82" s="94"/>
      <c r="AM82" s="94"/>
      <c r="AN82" s="94"/>
      <c r="AO82" s="94"/>
      <c r="AP82" s="94"/>
      <c r="AQ82" s="94"/>
      <c r="AR82" s="94"/>
      <c r="AS82" s="94"/>
      <c r="AT82" s="94"/>
    </row>
  </sheetData>
  <sheetProtection algorithmName="SHA-512" hashValue="7ZvC9Y8Xl4NA8zoIM3TmUSxpM5Pj1Ymy7SsuUUPElbp4Mc/VSPTTrQOLd0CAB1+Zb2JCCe6rjvgTmxmfhWyoWw==" saltValue="prRzPFp8xDXlHxrJ+o+KAA==" spinCount="100000" sheet="1" objects="1" scenarios="1" selectLockedCells="1"/>
  <dataConsolidate/>
  <mergeCells count="139">
    <mergeCell ref="B1:U1"/>
    <mergeCell ref="B2:U2"/>
    <mergeCell ref="B3:U4"/>
    <mergeCell ref="D13:K13"/>
    <mergeCell ref="C21:D21"/>
    <mergeCell ref="E21:F21"/>
    <mergeCell ref="N21:O21"/>
    <mergeCell ref="P21:Q21"/>
    <mergeCell ref="R21:S21"/>
    <mergeCell ref="G21:I21"/>
    <mergeCell ref="J21:K21"/>
    <mergeCell ref="C20:D20"/>
    <mergeCell ref="E20:F20"/>
    <mergeCell ref="N20:O20"/>
    <mergeCell ref="L21:M21"/>
    <mergeCell ref="J18:K19"/>
    <mergeCell ref="L18:M19"/>
    <mergeCell ref="N18:O19"/>
    <mergeCell ref="P18:Q19"/>
    <mergeCell ref="R18:S19"/>
    <mergeCell ref="G20:I20"/>
    <mergeCell ref="J20:K20"/>
    <mergeCell ref="L20:M20"/>
    <mergeCell ref="B18:B19"/>
    <mergeCell ref="R35:S35"/>
    <mergeCell ref="R24:S24"/>
    <mergeCell ref="C31:D31"/>
    <mergeCell ref="E31:F31"/>
    <mergeCell ref="J22:K22"/>
    <mergeCell ref="L22:M22"/>
    <mergeCell ref="G23:I23"/>
    <mergeCell ref="J23:K23"/>
    <mergeCell ref="L23:M23"/>
    <mergeCell ref="R22:S22"/>
    <mergeCell ref="C23:D23"/>
    <mergeCell ref="E23:F23"/>
    <mergeCell ref="N23:O23"/>
    <mergeCell ref="P23:Q23"/>
    <mergeCell ref="R23:S23"/>
    <mergeCell ref="C22:D22"/>
    <mergeCell ref="E22:F22"/>
    <mergeCell ref="N22:O22"/>
    <mergeCell ref="P22:Q22"/>
    <mergeCell ref="G22:I22"/>
    <mergeCell ref="E25:F25"/>
    <mergeCell ref="G25:I25"/>
    <mergeCell ref="J25:K25"/>
    <mergeCell ref="L25:M25"/>
    <mergeCell ref="C24:D24"/>
    <mergeCell ref="E24:F24"/>
    <mergeCell ref="N24:O24"/>
    <mergeCell ref="P24:Q24"/>
    <mergeCell ref="G24:I24"/>
    <mergeCell ref="J24:K24"/>
    <mergeCell ref="L24:M24"/>
    <mergeCell ref="G31:I31"/>
    <mergeCell ref="J31:K31"/>
    <mergeCell ref="L31:M31"/>
    <mergeCell ref="C25:D25"/>
    <mergeCell ref="C18:D19"/>
    <mergeCell ref="E18:F19"/>
    <mergeCell ref="G18:I19"/>
    <mergeCell ref="R20:S20"/>
    <mergeCell ref="P20:Q20"/>
    <mergeCell ref="C47:D47"/>
    <mergeCell ref="C46:D46"/>
    <mergeCell ref="G37:I37"/>
    <mergeCell ref="C42:D42"/>
    <mergeCell ref="C43:D43"/>
    <mergeCell ref="C40:D40"/>
    <mergeCell ref="C41:D41"/>
    <mergeCell ref="R36:S36"/>
    <mergeCell ref="C37:D37"/>
    <mergeCell ref="E37:F37"/>
    <mergeCell ref="N37:O37"/>
    <mergeCell ref="P37:Q37"/>
    <mergeCell ref="R37:S37"/>
    <mergeCell ref="G36:I36"/>
    <mergeCell ref="J36:K36"/>
    <mergeCell ref="C36:D36"/>
    <mergeCell ref="E36:F36"/>
    <mergeCell ref="N36:O36"/>
    <mergeCell ref="R32:S32"/>
    <mergeCell ref="P36:Q36"/>
    <mergeCell ref="L36:M36"/>
    <mergeCell ref="J37:K37"/>
    <mergeCell ref="L37:M37"/>
    <mergeCell ref="N31:O31"/>
    <mergeCell ref="P31:Q31"/>
    <mergeCell ref="C35:D35"/>
    <mergeCell ref="G35:I35"/>
    <mergeCell ref="J35:K35"/>
    <mergeCell ref="L35:M35"/>
    <mergeCell ref="E35:F35"/>
    <mergeCell ref="N35:O35"/>
    <mergeCell ref="P35:Q35"/>
    <mergeCell ref="C54:D54"/>
    <mergeCell ref="C55:D55"/>
    <mergeCell ref="C52:D52"/>
    <mergeCell ref="C53:D53"/>
    <mergeCell ref="C50:D50"/>
    <mergeCell ref="C51:D51"/>
    <mergeCell ref="C48:D48"/>
    <mergeCell ref="C49:D49"/>
    <mergeCell ref="C44:D44"/>
    <mergeCell ref="C45:D45"/>
    <mergeCell ref="B29:B30"/>
    <mergeCell ref="C29:D30"/>
    <mergeCell ref="E29:F30"/>
    <mergeCell ref="G29:I30"/>
    <mergeCell ref="J29:K30"/>
    <mergeCell ref="L29:M30"/>
    <mergeCell ref="N29:O30"/>
    <mergeCell ref="P29:Q30"/>
    <mergeCell ref="R25:S25"/>
    <mergeCell ref="R29:S30"/>
    <mergeCell ref="R33:S33"/>
    <mergeCell ref="R34:S34"/>
    <mergeCell ref="N25:O25"/>
    <mergeCell ref="P25:Q25"/>
    <mergeCell ref="C32:D32"/>
    <mergeCell ref="C33:D33"/>
    <mergeCell ref="C34:D34"/>
    <mergeCell ref="E32:F32"/>
    <mergeCell ref="E33:F33"/>
    <mergeCell ref="E34:F34"/>
    <mergeCell ref="J32:K32"/>
    <mergeCell ref="J33:K33"/>
    <mergeCell ref="J34:K34"/>
    <mergeCell ref="L32:M32"/>
    <mergeCell ref="L33:M33"/>
    <mergeCell ref="L34:M34"/>
    <mergeCell ref="N32:O32"/>
    <mergeCell ref="N33:O33"/>
    <mergeCell ref="N34:O34"/>
    <mergeCell ref="P32:Q32"/>
    <mergeCell ref="P33:Q33"/>
    <mergeCell ref="P34:Q34"/>
    <mergeCell ref="R31:S31"/>
  </mergeCells>
  <conditionalFormatting sqref="R31:S37 R20:S25">
    <cfRule type="expression" dxfId="26" priority="3" stopIfTrue="1">
      <formula>AND(R20&lt;0.05,O20&lt;25000)</formula>
    </cfRule>
  </conditionalFormatting>
  <conditionalFormatting sqref="N20:O25 N31:O37">
    <cfRule type="expression" dxfId="25" priority="2" stopIfTrue="1">
      <formula>+AND(N20&lt;0.05,K20&lt;25000)</formula>
    </cfRule>
  </conditionalFormatting>
  <conditionalFormatting sqref="L20:M25 L31:M37">
    <cfRule type="expression" dxfId="24" priority="1" stopIfTrue="1">
      <formula>AND(L20&lt;25000,O20&lt;0.05)</formula>
    </cfRule>
  </conditionalFormatting>
  <dataValidations count="3">
    <dataValidation type="list" allowBlank="1" showInputMessage="1" showErrorMessage="1" sqref="R57:S57 P20:Q26 P31:Q37">
      <formula1>list18</formula1>
    </dataValidation>
    <dataValidation type="list" allowBlank="1" showInputMessage="1" showErrorMessage="1" sqref="B26">
      <formula1>$M$40:$M$54</formula1>
    </dataValidation>
    <dataValidation type="list" allowBlank="1" showInputMessage="1" showErrorMessage="1" sqref="B20:B25 B31:B37">
      <formula1>$B$41:$B$55</formula1>
    </dataValidation>
  </dataValidations>
  <pageMargins left="0.70866141732283472" right="0.70866141732283472" top="0.74803149606299213" bottom="0.74803149606299213" header="0.31496062992125984" footer="0.31496062992125984"/>
  <pageSetup paperSize="9" scale="68" orientation="landscape" r:id="rId1"/>
  <headerFooter>
    <oddFooter>Page &amp;P</oddFooter>
  </headerFooter>
  <rowBreaks count="1" manualBreakCount="1">
    <brk id="5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tint="-0.499984740745262"/>
  </sheetPr>
  <dimension ref="B1:T47"/>
  <sheetViews>
    <sheetView rightToLeft="1" zoomScaleNormal="100" workbookViewId="0">
      <selection activeCell="O19" sqref="O19:P21"/>
    </sheetView>
  </sheetViews>
  <sheetFormatPr defaultColWidth="9" defaultRowHeight="24" customHeight="1"/>
  <cols>
    <col min="1" max="1" width="1.7109375" style="42" customWidth="1"/>
    <col min="2" max="2" width="9" style="42"/>
    <col min="3" max="3" width="28.28515625" style="42" customWidth="1"/>
    <col min="4" max="5" width="9" style="42"/>
    <col min="6" max="6" width="11.42578125" style="42" bestFit="1" customWidth="1"/>
    <col min="7" max="10" width="9" style="42"/>
    <col min="11" max="11" width="15.42578125" style="42" customWidth="1"/>
    <col min="12" max="16384" width="9" style="42"/>
  </cols>
  <sheetData>
    <row r="1" spans="2:20" ht="24" customHeight="1">
      <c r="B1" s="852" t="s">
        <v>8</v>
      </c>
      <c r="C1" s="852"/>
      <c r="D1" s="852"/>
      <c r="E1" s="852"/>
      <c r="F1" s="852"/>
      <c r="G1" s="852"/>
      <c r="H1" s="852"/>
      <c r="I1" s="852"/>
      <c r="J1" s="852"/>
      <c r="K1" s="852"/>
      <c r="L1" s="852"/>
      <c r="M1" s="852"/>
      <c r="N1" s="852"/>
      <c r="O1" s="852"/>
      <c r="P1" s="852"/>
    </row>
    <row r="2" spans="2:20" ht="24" customHeight="1">
      <c r="B2" s="845" t="s">
        <v>494</v>
      </c>
      <c r="C2" s="845"/>
      <c r="D2" s="845"/>
      <c r="E2" s="845"/>
      <c r="F2" s="845"/>
      <c r="G2" s="845"/>
      <c r="H2" s="845"/>
      <c r="I2" s="845"/>
      <c r="J2" s="845"/>
      <c r="K2" s="845"/>
      <c r="L2" s="845"/>
      <c r="M2" s="845"/>
      <c r="N2" s="845"/>
      <c r="O2" s="845"/>
      <c r="P2" s="845"/>
      <c r="Q2"/>
      <c r="R2"/>
      <c r="S2"/>
      <c r="T2"/>
    </row>
    <row r="3" spans="2:20" ht="24" customHeight="1">
      <c r="B3" s="828" t="s">
        <v>497</v>
      </c>
      <c r="C3" s="828"/>
      <c r="D3" s="828"/>
      <c r="E3" s="828"/>
      <c r="F3" s="828"/>
      <c r="G3" s="828"/>
      <c r="H3" s="828"/>
      <c r="I3" s="828"/>
      <c r="J3" s="828"/>
      <c r="K3" s="828"/>
      <c r="L3" s="828"/>
      <c r="M3" s="828"/>
      <c r="N3" s="828"/>
      <c r="O3" s="828"/>
      <c r="P3" s="828"/>
    </row>
    <row r="4" spans="2:20" ht="24" customHeight="1">
      <c r="B4" s="828"/>
      <c r="C4" s="828"/>
      <c r="D4" s="828"/>
      <c r="E4" s="828"/>
      <c r="F4" s="828"/>
      <c r="G4" s="828"/>
      <c r="H4" s="828"/>
      <c r="I4" s="828"/>
      <c r="J4" s="828"/>
      <c r="K4" s="828"/>
      <c r="L4" s="828"/>
      <c r="M4" s="828"/>
      <c r="N4" s="828"/>
      <c r="O4" s="828"/>
      <c r="P4" s="828"/>
    </row>
    <row r="6" spans="2:20" ht="24" customHeight="1">
      <c r="B6" s="64" t="s">
        <v>3</v>
      </c>
      <c r="C6" s="47"/>
      <c r="D6" s="47"/>
      <c r="E6" s="47"/>
      <c r="F6" s="47"/>
      <c r="G6" s="47"/>
      <c r="H6" s="47"/>
      <c r="I6" s="47"/>
      <c r="J6" s="47"/>
      <c r="K6" s="47"/>
      <c r="L6" s="47"/>
      <c r="M6" s="47"/>
      <c r="N6" s="47"/>
      <c r="O6" s="62"/>
      <c r="P6" s="63"/>
    </row>
    <row r="7" spans="2:20" ht="24" customHeight="1">
      <c r="B7" s="65"/>
      <c r="C7" s="39"/>
      <c r="D7" s="39"/>
      <c r="E7" s="39"/>
      <c r="F7" s="39"/>
      <c r="G7" s="39"/>
      <c r="H7" s="39"/>
      <c r="I7" s="39"/>
      <c r="J7" s="39"/>
      <c r="K7" s="39"/>
      <c r="L7" s="39"/>
      <c r="M7" s="39"/>
      <c r="N7" s="39"/>
      <c r="O7" s="40"/>
      <c r="P7" s="41"/>
    </row>
    <row r="8" spans="2:20" ht="24" customHeight="1">
      <c r="B8" s="65" t="s">
        <v>617</v>
      </c>
      <c r="C8" s="39"/>
      <c r="D8" s="39"/>
      <c r="E8" s="39"/>
      <c r="F8" s="39"/>
      <c r="G8" s="39"/>
      <c r="H8" s="39"/>
      <c r="I8" s="39"/>
      <c r="J8" s="39"/>
      <c r="K8" s="39"/>
      <c r="L8" s="39"/>
      <c r="M8" s="39"/>
      <c r="N8" s="39"/>
      <c r="O8" s="40"/>
      <c r="P8" s="41"/>
    </row>
    <row r="9" spans="2:20" ht="24" customHeight="1">
      <c r="B9" s="65" t="s">
        <v>515</v>
      </c>
      <c r="C9" s="39"/>
      <c r="D9" s="39"/>
      <c r="E9" s="39"/>
      <c r="F9" s="39"/>
      <c r="G9" s="39"/>
      <c r="H9" s="39"/>
      <c r="I9" s="39"/>
      <c r="J9" s="39"/>
      <c r="K9" s="39"/>
      <c r="L9" s="39"/>
      <c r="M9" s="39"/>
      <c r="N9" s="39"/>
      <c r="O9" s="40"/>
      <c r="P9" s="41"/>
    </row>
    <row r="10" spans="2:20" ht="24" customHeight="1">
      <c r="B10" s="154"/>
      <c r="C10" s="43"/>
      <c r="D10" s="43"/>
      <c r="E10" s="43"/>
      <c r="F10" s="43"/>
      <c r="G10" s="43"/>
      <c r="H10" s="43"/>
      <c r="I10" s="43"/>
      <c r="J10" s="43"/>
      <c r="K10" s="43"/>
      <c r="L10" s="43"/>
      <c r="M10" s="43"/>
      <c r="N10" s="43"/>
      <c r="O10" s="44"/>
      <c r="P10" s="45"/>
    </row>
    <row r="11" spans="2:20" ht="24" customHeight="1" thickBot="1"/>
    <row r="12" spans="2:20" ht="24" customHeight="1" thickBot="1">
      <c r="C12" s="848" t="s">
        <v>140</v>
      </c>
      <c r="D12" s="849"/>
      <c r="E12" s="849"/>
      <c r="F12" s="849"/>
      <c r="G12" s="849"/>
      <c r="H12" s="849"/>
      <c r="I12" s="849"/>
      <c r="J12" s="849"/>
      <c r="K12" s="937">
        <f>SUM(L19:N21)+SUM(L26:N34)</f>
        <v>0</v>
      </c>
      <c r="L12" s="937"/>
      <c r="M12" s="48" t="s">
        <v>147</v>
      </c>
      <c r="N12" s="67"/>
    </row>
    <row r="14" spans="2:20" ht="24" customHeight="1">
      <c r="B14" s="68" t="s">
        <v>9</v>
      </c>
      <c r="C14" s="49"/>
      <c r="D14" s="49"/>
      <c r="E14" s="49"/>
      <c r="F14" s="49"/>
      <c r="G14" s="49"/>
      <c r="H14" s="49"/>
      <c r="I14" s="49"/>
      <c r="J14" s="49"/>
      <c r="K14" s="49"/>
      <c r="L14" s="49"/>
      <c r="M14" s="49"/>
      <c r="N14" s="49"/>
      <c r="O14" s="49"/>
      <c r="P14" s="181"/>
      <c r="Q14" s="181"/>
      <c r="R14" s="182"/>
    </row>
    <row r="15" spans="2:20" ht="24" customHeight="1">
      <c r="B15" s="72" t="s">
        <v>516</v>
      </c>
      <c r="C15" s="50"/>
      <c r="D15" s="50"/>
      <c r="E15" s="50"/>
      <c r="F15" s="50"/>
      <c r="G15" s="50"/>
      <c r="H15" s="50"/>
      <c r="I15" s="50"/>
      <c r="J15" s="50"/>
      <c r="K15" s="50"/>
      <c r="L15" s="50"/>
      <c r="M15" s="50"/>
      <c r="N15" s="50"/>
      <c r="O15" s="50"/>
      <c r="P15" s="185"/>
      <c r="Q15" s="185"/>
      <c r="R15" s="186"/>
    </row>
    <row r="16" spans="2:20" ht="24" customHeight="1">
      <c r="B16" s="65" t="s">
        <v>142</v>
      </c>
      <c r="C16" s="50"/>
      <c r="D16" s="50"/>
      <c r="E16" s="50"/>
      <c r="F16" s="50"/>
      <c r="G16" s="50"/>
      <c r="H16" s="50"/>
      <c r="I16" s="50"/>
      <c r="J16" s="50"/>
      <c r="K16" s="50"/>
      <c r="L16" s="50"/>
      <c r="M16" s="50"/>
      <c r="N16" s="50"/>
      <c r="O16" s="50"/>
      <c r="P16" s="183"/>
      <c r="Q16" s="183"/>
      <c r="R16" s="184"/>
    </row>
    <row r="17" spans="2:18" ht="19.5" customHeight="1">
      <c r="B17" s="797" t="s">
        <v>10</v>
      </c>
      <c r="C17" s="797"/>
      <c r="D17" s="797" t="s">
        <v>220</v>
      </c>
      <c r="E17" s="797"/>
      <c r="F17" s="820" t="s">
        <v>11</v>
      </c>
      <c r="G17" s="817"/>
      <c r="H17" s="797" t="s">
        <v>12</v>
      </c>
      <c r="I17" s="797"/>
      <c r="J17" s="797"/>
      <c r="K17" s="797"/>
      <c r="L17" s="797" t="s">
        <v>146</v>
      </c>
      <c r="M17" s="797"/>
      <c r="N17" s="797"/>
      <c r="O17" s="820" t="s">
        <v>196</v>
      </c>
      <c r="P17" s="817"/>
      <c r="Q17" s="820" t="s">
        <v>245</v>
      </c>
      <c r="R17" s="817"/>
    </row>
    <row r="18" spans="2:18" ht="32.25" customHeight="1">
      <c r="B18" s="797"/>
      <c r="C18" s="797"/>
      <c r="D18" s="797"/>
      <c r="E18" s="797"/>
      <c r="F18" s="814" t="s">
        <v>151</v>
      </c>
      <c r="G18" s="815"/>
      <c r="H18" s="797"/>
      <c r="I18" s="797"/>
      <c r="J18" s="797"/>
      <c r="K18" s="797"/>
      <c r="L18" s="797"/>
      <c r="M18" s="797"/>
      <c r="N18" s="797"/>
      <c r="O18" s="821"/>
      <c r="P18" s="823"/>
      <c r="Q18" s="821"/>
      <c r="R18" s="823"/>
    </row>
    <row r="19" spans="2:18" ht="62.25" customHeight="1">
      <c r="B19" s="912" t="s">
        <v>260</v>
      </c>
      <c r="C19" s="913"/>
      <c r="D19" s="920"/>
      <c r="E19" s="921"/>
      <c r="F19" s="924" t="s">
        <v>144</v>
      </c>
      <c r="G19" s="924"/>
      <c r="H19" s="936">
        <f>IF(F19='מקדמי פליטה'!S13,'מקדמי פליטה'!E30,'מקדמי פליטה'!E31)</f>
        <v>0.56699999999999995</v>
      </c>
      <c r="I19" s="771"/>
      <c r="J19" s="929" t="str">
        <f>IF(F19='מקדמי פליטה'!S13,"טון פדח למגה וואט שעה","טון פדח לקילו וואט שעה")</f>
        <v>טון פדח למגה וואט שעה</v>
      </c>
      <c r="K19" s="930"/>
      <c r="L19" s="931">
        <f>+D19*H19</f>
        <v>0</v>
      </c>
      <c r="M19" s="932"/>
      <c r="N19" s="933"/>
      <c r="O19" s="757" t="s">
        <v>198</v>
      </c>
      <c r="P19" s="758"/>
      <c r="Q19" s="896"/>
      <c r="R19" s="896"/>
    </row>
    <row r="20" spans="2:18" ht="24" customHeight="1">
      <c r="B20" s="938">
        <f>+פתיחה!P17</f>
        <v>2017</v>
      </c>
      <c r="C20" s="939"/>
      <c r="D20" s="920"/>
      <c r="E20" s="921"/>
      <c r="F20" s="925"/>
      <c r="G20" s="925"/>
      <c r="H20" s="936">
        <f>IF(F19='מקדמי פליטה'!S13,'מקדמי פליטה'!E33,'מקדמי פליטה'!E34)</f>
        <v>7.8200000000000014E-6</v>
      </c>
      <c r="I20" s="771"/>
      <c r="J20" s="929" t="str">
        <f>IF(F19='מקדמי פליטה'!S13,"טון CH4 למגה וואט שעה","טון CH4 לקילו וואט שעה")</f>
        <v>טון CH4 למגה וואט שעה</v>
      </c>
      <c r="K20" s="930"/>
      <c r="L20" s="931">
        <f>+D19*H20*GWP!$H$16</f>
        <v>0</v>
      </c>
      <c r="M20" s="932"/>
      <c r="N20" s="933"/>
      <c r="O20" s="886"/>
      <c r="P20" s="887"/>
      <c r="Q20" s="896"/>
      <c r="R20" s="896"/>
    </row>
    <row r="21" spans="2:18" ht="24" customHeight="1" thickBot="1">
      <c r="B21" s="940"/>
      <c r="C21" s="941"/>
      <c r="D21" s="922"/>
      <c r="E21" s="923"/>
      <c r="F21" s="926"/>
      <c r="G21" s="926"/>
      <c r="H21" s="936">
        <f>IF(F19='מקדמי פליטה'!S13,'מקדמי פליטה'!E36,'מקדמי פליטה'!E37)</f>
        <v>5.22E-6</v>
      </c>
      <c r="I21" s="771"/>
      <c r="J21" s="929" t="str">
        <f>IF(F19='מקדמי פליטה'!S13,"טון N2O למגה וואט שעה","טון N2O לקילו וואט שעה")</f>
        <v>טון N2O למגה וואט שעה</v>
      </c>
      <c r="K21" s="930"/>
      <c r="L21" s="931">
        <f>+D19*H21*GWP!H17</f>
        <v>0</v>
      </c>
      <c r="M21" s="932"/>
      <c r="N21" s="933"/>
      <c r="O21" s="881"/>
      <c r="P21" s="882"/>
      <c r="Q21" s="896"/>
      <c r="R21" s="896"/>
    </row>
    <row r="22" spans="2:18" ht="24" customHeight="1" thickTop="1">
      <c r="B22" s="494"/>
      <c r="C22" s="494"/>
      <c r="D22" s="494"/>
      <c r="E22" s="494"/>
      <c r="F22" s="495"/>
      <c r="G22" s="495"/>
      <c r="H22" s="495"/>
      <c r="I22" s="495"/>
      <c r="J22" s="491"/>
      <c r="K22" s="491"/>
      <c r="L22" s="492"/>
      <c r="M22" s="492"/>
      <c r="N22" s="492"/>
      <c r="O22" s="493"/>
      <c r="P22" s="493"/>
      <c r="Q22" s="490"/>
      <c r="R22" s="490"/>
    </row>
    <row r="23" spans="2:18" s="151" customFormat="1" ht="24" customHeight="1">
      <c r="B23" t="s">
        <v>556</v>
      </c>
      <c r="C23"/>
      <c r="D23"/>
      <c r="E23"/>
      <c r="F23"/>
      <c r="G23"/>
      <c r="H23"/>
      <c r="I23"/>
      <c r="J23"/>
      <c r="K23"/>
      <c r="L23"/>
      <c r="M23"/>
      <c r="N23"/>
      <c r="O23"/>
      <c r="P23"/>
      <c r="Q23"/>
      <c r="R23"/>
    </row>
    <row r="24" spans="2:18" s="151" customFormat="1" ht="24" customHeight="1">
      <c r="B24" s="797" t="s">
        <v>10</v>
      </c>
      <c r="C24" s="797"/>
      <c r="D24" s="797" t="s">
        <v>220</v>
      </c>
      <c r="E24" s="797"/>
      <c r="F24" s="820" t="s">
        <v>11</v>
      </c>
      <c r="G24" s="817"/>
      <c r="H24" s="801" t="s">
        <v>557</v>
      </c>
      <c r="I24" s="892"/>
      <c r="J24" s="892"/>
      <c r="K24" s="802"/>
      <c r="L24" s="797" t="s">
        <v>146</v>
      </c>
      <c r="M24" s="797"/>
      <c r="N24" s="797"/>
      <c r="O24" s="820" t="s">
        <v>196</v>
      </c>
      <c r="P24" s="817"/>
      <c r="Q24" s="820" t="s">
        <v>245</v>
      </c>
      <c r="R24" s="817"/>
    </row>
    <row r="25" spans="2:18" s="151" customFormat="1" ht="24" customHeight="1">
      <c r="B25" s="797"/>
      <c r="C25" s="797"/>
      <c r="D25" s="797"/>
      <c r="E25" s="797"/>
      <c r="F25" s="814" t="s">
        <v>151</v>
      </c>
      <c r="G25" s="815"/>
      <c r="H25" s="803"/>
      <c r="I25" s="893"/>
      <c r="J25" s="893"/>
      <c r="K25" s="804"/>
      <c r="L25" s="797"/>
      <c r="M25" s="797"/>
      <c r="N25" s="797"/>
      <c r="O25" s="821"/>
      <c r="P25" s="823"/>
      <c r="Q25" s="821"/>
      <c r="R25" s="823"/>
    </row>
    <row r="26" spans="2:18" s="101" customFormat="1" ht="24" customHeight="1" thickBot="1">
      <c r="B26" s="912" t="s">
        <v>558</v>
      </c>
      <c r="C26" s="913"/>
      <c r="D26" s="918"/>
      <c r="E26" s="919"/>
      <c r="F26" s="924" t="s">
        <v>145</v>
      </c>
      <c r="G26" s="924"/>
      <c r="H26" s="927"/>
      <c r="I26" s="928"/>
      <c r="J26" s="929" t="str">
        <f>IF(F26='מקדמי פליטה'!S13,"טון פדח למגה וואט שעה","טון פדח לקילו וואט שעה")</f>
        <v>טון פדח לקילו וואט שעה</v>
      </c>
      <c r="K26" s="930"/>
      <c r="L26" s="931">
        <f>+H26*D26</f>
        <v>0</v>
      </c>
      <c r="M26" s="932"/>
      <c r="N26" s="933"/>
      <c r="O26" s="545"/>
      <c r="P26" s="546"/>
      <c r="Q26" s="877"/>
      <c r="R26" s="878"/>
    </row>
    <row r="27" spans="2:18" s="101" customFormat="1" ht="24" customHeight="1" thickTop="1" thickBot="1">
      <c r="B27" s="914"/>
      <c r="C27" s="915"/>
      <c r="D27" s="920"/>
      <c r="E27" s="921"/>
      <c r="F27" s="925"/>
      <c r="G27" s="925"/>
      <c r="H27" s="934"/>
      <c r="I27" s="935"/>
      <c r="J27" s="929" t="str">
        <f>IF(F26='מקדמי פליטה'!S13,"טון CH4 למגה וואט שעה","טון CH4 לקילו וואט שעה")</f>
        <v>טון CH4 לקילו וואט שעה</v>
      </c>
      <c r="K27" s="930"/>
      <c r="L27" s="931">
        <f>+H27*D26*GWP!E16</f>
        <v>0</v>
      </c>
      <c r="M27" s="932"/>
      <c r="N27" s="933"/>
      <c r="O27" s="545"/>
      <c r="P27" s="546"/>
      <c r="Q27" s="877"/>
      <c r="R27" s="878"/>
    </row>
    <row r="28" spans="2:18" s="101" customFormat="1" ht="24" customHeight="1" thickTop="1" thickBot="1">
      <c r="B28" s="916"/>
      <c r="C28" s="917"/>
      <c r="D28" s="922"/>
      <c r="E28" s="923"/>
      <c r="F28" s="926"/>
      <c r="G28" s="926"/>
      <c r="H28" s="934"/>
      <c r="I28" s="935"/>
      <c r="J28" s="929" t="str">
        <f>IF(F26='מקדמי פליטה'!S13,"טון N2O למגה וואט שעה","טון N2O לקילו וואט שעה")</f>
        <v>טון N2O לקילו וואט שעה</v>
      </c>
      <c r="K28" s="930"/>
      <c r="L28" s="931">
        <f>+H28*D26*GWP!E17</f>
        <v>0</v>
      </c>
      <c r="M28" s="932"/>
      <c r="N28" s="933"/>
      <c r="O28" s="545"/>
      <c r="P28" s="546"/>
      <c r="Q28" s="877"/>
      <c r="R28" s="878"/>
    </row>
    <row r="29" spans="2:18" s="101" customFormat="1" ht="24" customHeight="1" thickTop="1" thickBot="1">
      <c r="B29" s="912" t="s">
        <v>559</v>
      </c>
      <c r="C29" s="913"/>
      <c r="D29" s="918"/>
      <c r="E29" s="919"/>
      <c r="F29" s="924" t="s">
        <v>145</v>
      </c>
      <c r="G29" s="924"/>
      <c r="H29" s="927"/>
      <c r="I29" s="928"/>
      <c r="J29" s="929" t="str">
        <f>IF(F29='מקדמי פליטה'!S13,"טון פדח למגה וואט שעה","טון פדח לקילו וואט שעה")</f>
        <v>טון פדח לקילו וואט שעה</v>
      </c>
      <c r="K29" s="930"/>
      <c r="L29" s="931">
        <f>+H29*D29</f>
        <v>0</v>
      </c>
      <c r="M29" s="932"/>
      <c r="N29" s="933"/>
      <c r="O29" s="545"/>
      <c r="P29" s="546"/>
      <c r="Q29" s="877"/>
      <c r="R29" s="878"/>
    </row>
    <row r="30" spans="2:18" ht="24" customHeight="1" thickTop="1" thickBot="1">
      <c r="B30" s="914"/>
      <c r="C30" s="915"/>
      <c r="D30" s="920"/>
      <c r="E30" s="921"/>
      <c r="F30" s="925"/>
      <c r="G30" s="925"/>
      <c r="H30" s="934"/>
      <c r="I30" s="935"/>
      <c r="J30" s="929" t="str">
        <f>IF(F29='מקדמי פליטה'!S13,"טון CH4 למגה וואט שעה","טון CH4 לקילו וואט שעה")</f>
        <v>טון CH4 לקילו וואט שעה</v>
      </c>
      <c r="K30" s="930"/>
      <c r="L30" s="931">
        <f>+H30*D29*GWP!E16</f>
        <v>0</v>
      </c>
      <c r="M30" s="932"/>
      <c r="N30" s="933"/>
      <c r="O30" s="545"/>
      <c r="P30" s="546"/>
      <c r="Q30" s="877"/>
      <c r="R30" s="878"/>
    </row>
    <row r="31" spans="2:18" ht="24" customHeight="1" thickTop="1" thickBot="1">
      <c r="B31" s="916"/>
      <c r="C31" s="917"/>
      <c r="D31" s="922"/>
      <c r="E31" s="923"/>
      <c r="F31" s="926"/>
      <c r="G31" s="926"/>
      <c r="H31" s="934"/>
      <c r="I31" s="935"/>
      <c r="J31" s="929" t="str">
        <f>IF(F29='מקדמי פליטה'!S13,"טון N2O למגה וואט שעה","טון N2O לקילו וואט שעה")</f>
        <v>טון N2O לקילו וואט שעה</v>
      </c>
      <c r="K31" s="930"/>
      <c r="L31" s="931">
        <f>+H31*D29*GWP!E17</f>
        <v>0</v>
      </c>
      <c r="M31" s="932"/>
      <c r="N31" s="933"/>
      <c r="O31" s="545"/>
      <c r="P31" s="546"/>
      <c r="Q31" s="877"/>
      <c r="R31" s="878"/>
    </row>
    <row r="32" spans="2:18" ht="24" customHeight="1" thickTop="1" thickBot="1">
      <c r="B32" s="912" t="s">
        <v>560</v>
      </c>
      <c r="C32" s="913"/>
      <c r="D32" s="918"/>
      <c r="E32" s="919"/>
      <c r="F32" s="924" t="s">
        <v>144</v>
      </c>
      <c r="G32" s="924"/>
      <c r="H32" s="927"/>
      <c r="I32" s="928"/>
      <c r="J32" s="929" t="str">
        <f>IF(F32='מקדמי פליטה'!S13,"טון פדח למגה וואט שעה","טון פדח לקילו וואט שעה")</f>
        <v>טון פדח למגה וואט שעה</v>
      </c>
      <c r="K32" s="930"/>
      <c r="L32" s="931">
        <f>+H32*D32</f>
        <v>0</v>
      </c>
      <c r="M32" s="932"/>
      <c r="N32" s="933"/>
      <c r="O32" s="545"/>
      <c r="P32" s="546"/>
      <c r="Q32" s="877"/>
      <c r="R32" s="878"/>
    </row>
    <row r="33" spans="2:20" ht="24" customHeight="1" thickTop="1" thickBot="1">
      <c r="B33" s="914"/>
      <c r="C33" s="915"/>
      <c r="D33" s="920"/>
      <c r="E33" s="921"/>
      <c r="F33" s="925"/>
      <c r="G33" s="925"/>
      <c r="H33" s="934"/>
      <c r="I33" s="935"/>
      <c r="J33" s="929" t="str">
        <f>IF(F32='מקדמי פליטה'!S13,"טון CH4 למגה וואט שעה","טון CH4 לקילו וואט שעה")</f>
        <v>טון CH4 למגה וואט שעה</v>
      </c>
      <c r="K33" s="930"/>
      <c r="L33" s="931">
        <f>+H33*D32*GWP!E16</f>
        <v>0</v>
      </c>
      <c r="M33" s="932"/>
      <c r="N33" s="933"/>
      <c r="O33" s="545"/>
      <c r="P33" s="546"/>
      <c r="Q33" s="877"/>
      <c r="R33" s="878"/>
    </row>
    <row r="34" spans="2:20" ht="24" customHeight="1" thickTop="1" thickBot="1">
      <c r="B34" s="916"/>
      <c r="C34" s="917"/>
      <c r="D34" s="922"/>
      <c r="E34" s="923"/>
      <c r="F34" s="926"/>
      <c r="G34" s="926"/>
      <c r="H34" s="934"/>
      <c r="I34" s="935"/>
      <c r="J34" s="929" t="str">
        <f>IF(F32='מקדמי פליטה'!S13,"טון N2O למגה וואט שעה","טון N2O לקילו וואט שעה")</f>
        <v>טון N2O למגה וואט שעה</v>
      </c>
      <c r="K34" s="930"/>
      <c r="L34" s="931">
        <f>+H34*D32*GWP!E17</f>
        <v>0</v>
      </c>
      <c r="M34" s="932"/>
      <c r="N34" s="933"/>
      <c r="O34" s="545"/>
      <c r="P34" s="546"/>
      <c r="Q34" s="877"/>
      <c r="R34" s="878"/>
    </row>
    <row r="35" spans="2:20" ht="24" customHeight="1" thickTop="1" thickBot="1"/>
    <row r="36" spans="2:20" ht="24" customHeight="1">
      <c r="B36" s="94"/>
      <c r="C36" s="563" t="s">
        <v>547</v>
      </c>
      <c r="D36" s="564"/>
      <c r="E36" s="564"/>
      <c r="F36" s="564"/>
      <c r="G36" s="646"/>
      <c r="H36" s="94"/>
      <c r="I36" s="94"/>
      <c r="J36" s="94"/>
      <c r="K36" s="94"/>
      <c r="L36" s="94"/>
      <c r="M36" s="94"/>
      <c r="N36" s="94"/>
      <c r="O36" s="94"/>
      <c r="P36" s="94"/>
      <c r="Q36" s="94"/>
      <c r="R36" s="94"/>
    </row>
    <row r="37" spans="2:20" ht="24" customHeight="1">
      <c r="B37" s="94"/>
      <c r="C37" s="647" t="s">
        <v>369</v>
      </c>
      <c r="D37" s="761" t="s">
        <v>369</v>
      </c>
      <c r="E37" s="761"/>
      <c r="F37" s="761" t="s">
        <v>590</v>
      </c>
      <c r="G37" s="762"/>
      <c r="H37" s="94"/>
      <c r="I37" s="94"/>
      <c r="J37" s="94"/>
      <c r="K37" s="94"/>
      <c r="L37" s="94"/>
      <c r="M37" s="94"/>
      <c r="N37" s="94"/>
      <c r="O37" s="94"/>
      <c r="P37" s="94"/>
      <c r="Q37" s="94"/>
      <c r="R37" s="94"/>
    </row>
    <row r="38" spans="2:20" ht="24" customHeight="1">
      <c r="B38" s="94"/>
      <c r="C38" s="569" t="s">
        <v>148</v>
      </c>
      <c r="D38" s="763">
        <f>+L29+L26+L32+L19+L4</f>
        <v>0</v>
      </c>
      <c r="E38" s="763"/>
      <c r="F38" s="763">
        <f>+D38</f>
        <v>0</v>
      </c>
      <c r="G38" s="764"/>
      <c r="H38" s="94"/>
      <c r="I38" s="94"/>
      <c r="J38" s="94"/>
      <c r="K38" s="94"/>
      <c r="L38" s="94"/>
      <c r="M38" s="94"/>
      <c r="N38" s="94"/>
      <c r="O38" s="94"/>
      <c r="P38" s="94"/>
      <c r="Q38" s="94"/>
      <c r="R38" s="94"/>
    </row>
    <row r="39" spans="2:20" ht="24" customHeight="1">
      <c r="B39" s="94"/>
      <c r="C39" s="569" t="s">
        <v>150</v>
      </c>
      <c r="D39" s="763">
        <f>SUM(+L33+L30+L27+L20)/GWP!E16</f>
        <v>0</v>
      </c>
      <c r="E39" s="763"/>
      <c r="F39" s="763">
        <f>+D39*GWP!E16</f>
        <v>0</v>
      </c>
      <c r="G39" s="764"/>
      <c r="H39" s="94"/>
      <c r="I39" s="94"/>
      <c r="J39" s="94"/>
      <c r="K39" s="94"/>
      <c r="L39" s="94"/>
      <c r="M39" s="94"/>
      <c r="N39" s="94"/>
      <c r="O39" s="94"/>
      <c r="P39" s="94"/>
      <c r="Q39" s="94"/>
      <c r="R39" s="94"/>
    </row>
    <row r="40" spans="2:20" ht="24" customHeight="1" thickBot="1">
      <c r="B40" s="94"/>
      <c r="C40" s="574" t="s">
        <v>149</v>
      </c>
      <c r="D40" s="765">
        <f>SUM(+L34+L31+L28+L21)/GWP!E17</f>
        <v>0</v>
      </c>
      <c r="E40" s="765"/>
      <c r="F40" s="765">
        <f>+D40*GWP!E17</f>
        <v>0</v>
      </c>
      <c r="G40" s="766"/>
      <c r="H40" s="94"/>
      <c r="I40" s="94"/>
      <c r="J40" s="94"/>
      <c r="K40" s="94"/>
      <c r="L40" s="94"/>
      <c r="M40" s="94"/>
      <c r="N40" s="94"/>
      <c r="O40" s="94"/>
      <c r="P40" s="94"/>
      <c r="Q40" s="94"/>
      <c r="R40" s="94"/>
    </row>
    <row r="41" spans="2:20" ht="24" customHeight="1">
      <c r="B41" s="94"/>
      <c r="C41" s="94"/>
      <c r="D41" s="94"/>
      <c r="E41" s="94"/>
      <c r="F41" s="94"/>
      <c r="G41" s="94"/>
      <c r="H41" s="94"/>
      <c r="I41" s="94"/>
      <c r="J41" s="94"/>
      <c r="K41" s="94"/>
      <c r="L41" s="94"/>
      <c r="M41" s="94"/>
      <c r="N41" s="94"/>
      <c r="O41" s="94"/>
      <c r="P41" s="94"/>
      <c r="Q41" s="94"/>
      <c r="R41" s="94"/>
      <c r="S41" s="94"/>
      <c r="T41" s="94"/>
    </row>
    <row r="42" spans="2:20" ht="24" customHeight="1">
      <c r="B42" s="94"/>
      <c r="C42" s="94"/>
      <c r="D42" s="94"/>
      <c r="E42" s="94"/>
      <c r="F42" s="94"/>
      <c r="G42" s="94"/>
      <c r="H42" s="94"/>
      <c r="I42" s="94"/>
      <c r="J42" s="94"/>
      <c r="K42" s="94"/>
      <c r="L42" s="94"/>
      <c r="M42" s="94"/>
      <c r="N42" s="94"/>
      <c r="O42" s="94"/>
      <c r="P42" s="94"/>
      <c r="Q42" s="94"/>
      <c r="R42" s="94"/>
      <c r="S42" s="94"/>
      <c r="T42" s="94"/>
    </row>
    <row r="43" spans="2:20" ht="24" customHeight="1">
      <c r="B43" s="94"/>
      <c r="C43" s="94"/>
      <c r="D43" s="94"/>
      <c r="E43" s="94"/>
      <c r="F43" s="94"/>
      <c r="G43" s="94"/>
      <c r="H43" s="94"/>
      <c r="I43" s="94"/>
      <c r="J43" s="94"/>
      <c r="K43" s="94"/>
      <c r="L43" s="94"/>
      <c r="M43" s="94"/>
      <c r="N43" s="94"/>
      <c r="O43" s="94"/>
      <c r="P43" s="94"/>
      <c r="Q43" s="94"/>
      <c r="R43" s="94"/>
      <c r="S43" s="94"/>
      <c r="T43" s="94"/>
    </row>
    <row r="44" spans="2:20" ht="24" customHeight="1">
      <c r="B44" s="94"/>
      <c r="C44" s="94"/>
      <c r="D44" s="94"/>
      <c r="E44" s="94"/>
      <c r="F44" s="94"/>
      <c r="G44" s="94"/>
      <c r="H44" s="94"/>
      <c r="I44" s="94"/>
      <c r="J44" s="94"/>
      <c r="K44" s="94"/>
      <c r="L44" s="94"/>
      <c r="M44" s="94"/>
      <c r="N44" s="94"/>
      <c r="O44" s="94"/>
      <c r="P44" s="94"/>
      <c r="Q44" s="94"/>
      <c r="R44" s="94"/>
      <c r="S44" s="94"/>
      <c r="T44" s="94"/>
    </row>
    <row r="45" spans="2:20" ht="24" customHeight="1">
      <c r="B45" s="94"/>
      <c r="C45" s="94"/>
      <c r="D45" s="94"/>
      <c r="E45" s="94"/>
      <c r="F45" s="94"/>
      <c r="G45" s="94"/>
      <c r="H45" s="94"/>
      <c r="I45" s="94"/>
      <c r="J45" s="94"/>
      <c r="K45" s="94"/>
      <c r="L45" s="94"/>
      <c r="M45" s="94"/>
      <c r="N45" s="94"/>
      <c r="O45" s="94"/>
      <c r="P45" s="94"/>
      <c r="Q45" s="94"/>
      <c r="R45" s="94"/>
      <c r="S45" s="94"/>
      <c r="T45" s="94"/>
    </row>
    <row r="46" spans="2:20" ht="24" customHeight="1">
      <c r="B46" s="94"/>
      <c r="C46" s="94"/>
      <c r="D46" s="94"/>
      <c r="E46" s="94"/>
      <c r="F46" s="94"/>
      <c r="G46" s="94"/>
      <c r="H46" s="94"/>
      <c r="I46" s="94"/>
      <c r="J46" s="94"/>
      <c r="K46" s="94"/>
      <c r="L46" s="94"/>
      <c r="M46" s="94"/>
      <c r="N46" s="94"/>
      <c r="O46" s="94"/>
      <c r="P46" s="94"/>
      <c r="Q46" s="94"/>
      <c r="R46" s="94"/>
      <c r="S46" s="94"/>
      <c r="T46" s="94"/>
    </row>
    <row r="47" spans="2:20" ht="24" customHeight="1">
      <c r="B47" s="94"/>
      <c r="C47" s="94"/>
      <c r="D47" s="94"/>
      <c r="E47" s="94"/>
      <c r="F47" s="94"/>
      <c r="G47" s="94"/>
      <c r="H47" s="94"/>
      <c r="I47" s="94"/>
      <c r="J47" s="94"/>
      <c r="K47" s="94"/>
      <c r="L47" s="94"/>
      <c r="M47" s="94"/>
      <c r="N47" s="94"/>
      <c r="O47" s="94"/>
      <c r="P47" s="94"/>
      <c r="Q47" s="94"/>
      <c r="R47" s="94"/>
      <c r="S47" s="94"/>
      <c r="T47" s="94"/>
    </row>
  </sheetData>
  <sheetProtection algorithmName="SHA-512" hashValue="tB76KH9xg3DtAerAhblreTDOSC95a4Yseag5XnME/edqiIkherfuFhszjDI5cxGNAKoUXbTp0lHGwfADBw6TVw==" saltValue="sDcVmrYjqGkyCp8/n/14Ww==" spinCount="100000" sheet="1" objects="1" scenarios="1" selectLockedCells="1"/>
  <mergeCells count="89">
    <mergeCell ref="B1:P1"/>
    <mergeCell ref="C12:J12"/>
    <mergeCell ref="H19:I19"/>
    <mergeCell ref="D19:E21"/>
    <mergeCell ref="K12:L12"/>
    <mergeCell ref="L17:N18"/>
    <mergeCell ref="F19:G21"/>
    <mergeCell ref="J20:K20"/>
    <mergeCell ref="B17:C18"/>
    <mergeCell ref="H21:I21"/>
    <mergeCell ref="L19:N19"/>
    <mergeCell ref="L20:N20"/>
    <mergeCell ref="H20:I20"/>
    <mergeCell ref="B3:P4"/>
    <mergeCell ref="B20:C21"/>
    <mergeCell ref="B2:P2"/>
    <mergeCell ref="Q17:R18"/>
    <mergeCell ref="Q19:R21"/>
    <mergeCell ref="O19:P21"/>
    <mergeCell ref="J21:K21"/>
    <mergeCell ref="L21:N21"/>
    <mergeCell ref="J19:K19"/>
    <mergeCell ref="O17:P18"/>
    <mergeCell ref="H17:K18"/>
    <mergeCell ref="F18:G18"/>
    <mergeCell ref="D17:E18"/>
    <mergeCell ref="B19:C19"/>
    <mergeCell ref="F17:G17"/>
    <mergeCell ref="B24:C25"/>
    <mergeCell ref="D24:E25"/>
    <mergeCell ref="F24:G24"/>
    <mergeCell ref="H24:K25"/>
    <mergeCell ref="L24:N25"/>
    <mergeCell ref="O24:P25"/>
    <mergeCell ref="Q24:R25"/>
    <mergeCell ref="F25:G25"/>
    <mergeCell ref="B26:C28"/>
    <mergeCell ref="D26:E28"/>
    <mergeCell ref="F26:G28"/>
    <mergeCell ref="H26:I26"/>
    <mergeCell ref="J26:K26"/>
    <mergeCell ref="H28:I28"/>
    <mergeCell ref="J28:K28"/>
    <mergeCell ref="L26:N26"/>
    <mergeCell ref="Q26:R26"/>
    <mergeCell ref="H27:I27"/>
    <mergeCell ref="J27:K27"/>
    <mergeCell ref="L27:N27"/>
    <mergeCell ref="Q27:R27"/>
    <mergeCell ref="L28:N28"/>
    <mergeCell ref="Q28:R28"/>
    <mergeCell ref="B29:C31"/>
    <mergeCell ref="D29:E31"/>
    <mergeCell ref="F29:G31"/>
    <mergeCell ref="H29:I29"/>
    <mergeCell ref="J29:K29"/>
    <mergeCell ref="L29:N29"/>
    <mergeCell ref="Q29:R29"/>
    <mergeCell ref="H30:I30"/>
    <mergeCell ref="J30:K30"/>
    <mergeCell ref="L30:N30"/>
    <mergeCell ref="Q30:R30"/>
    <mergeCell ref="H31:I31"/>
    <mergeCell ref="J31:K31"/>
    <mergeCell ref="L31:N31"/>
    <mergeCell ref="Q31:R31"/>
    <mergeCell ref="B32:C34"/>
    <mergeCell ref="D32:E34"/>
    <mergeCell ref="F32:G34"/>
    <mergeCell ref="H32:I32"/>
    <mergeCell ref="J32:K32"/>
    <mergeCell ref="L32:N32"/>
    <mergeCell ref="Q32:R32"/>
    <mergeCell ref="H33:I33"/>
    <mergeCell ref="J33:K33"/>
    <mergeCell ref="L33:N33"/>
    <mergeCell ref="Q33:R33"/>
    <mergeCell ref="H34:I34"/>
    <mergeCell ref="J34:K34"/>
    <mergeCell ref="L34:N34"/>
    <mergeCell ref="Q34:R34"/>
    <mergeCell ref="D39:E39"/>
    <mergeCell ref="F39:G39"/>
    <mergeCell ref="D40:E40"/>
    <mergeCell ref="F40:G40"/>
    <mergeCell ref="D37:E37"/>
    <mergeCell ref="F37:G37"/>
    <mergeCell ref="D38:E38"/>
    <mergeCell ref="F38:G38"/>
  </mergeCells>
  <phoneticPr fontId="34" type="noConversion"/>
  <dataValidations count="2">
    <dataValidation type="list" allowBlank="1" showInputMessage="1" showErrorMessage="1" sqref="O19 O22:P22">
      <formula1>list18</formula1>
    </dataValidation>
    <dataValidation type="list" showInputMessage="1" showErrorMessage="1" promptTitle="please select" sqref="F19:G21 F26:G34">
      <formula1>list9</formula1>
    </dataValidation>
  </dataValidations>
  <pageMargins left="0.70866141732283472" right="0.70866141732283472" top="0.74803149606299213" bottom="0.74803149606299213" header="0.31496062992125984" footer="0.31496062992125984"/>
  <pageSetup paperSize="9" scale="72" orientation="landscape" r:id="rId1"/>
  <headerFooter>
    <oddFooter>Page &amp;P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sheetPr>
  <dimension ref="A1:BI92"/>
  <sheetViews>
    <sheetView rightToLeft="1" zoomScale="85" zoomScaleNormal="85" workbookViewId="0">
      <selection activeCell="Q75" sqref="Q75:R75"/>
    </sheetView>
  </sheetViews>
  <sheetFormatPr defaultColWidth="9" defaultRowHeight="24" customHeight="1"/>
  <cols>
    <col min="1" max="1" width="1.7109375" style="42" customWidth="1"/>
    <col min="2" max="2" width="23.140625" style="42" customWidth="1"/>
    <col min="3" max="3" width="27.42578125" style="42" customWidth="1"/>
    <col min="4" max="6" width="9" style="42"/>
    <col min="7" max="7" width="10.140625" style="42" customWidth="1"/>
    <col min="8" max="10" width="9" style="42"/>
    <col min="11" max="11" width="11" style="42" customWidth="1"/>
    <col min="12" max="12" width="12.85546875" style="42" bestFit="1" customWidth="1"/>
    <col min="13" max="18" width="9" style="42"/>
    <col min="19" max="19" width="16.7109375" style="42" customWidth="1"/>
    <col min="20" max="20" width="9" style="125"/>
    <col min="21" max="21" width="9" style="101"/>
    <col min="22" max="27" width="9.140625" style="151" bestFit="1" customWidth="1"/>
    <col min="28" max="28" width="12.42578125" style="151" bestFit="1" customWidth="1"/>
    <col min="29" max="29" width="11.5703125" style="151" bestFit="1" customWidth="1"/>
    <col min="30" max="30" width="9.140625" style="151" bestFit="1" customWidth="1"/>
    <col min="31" max="33" width="12.5703125" style="151" bestFit="1" customWidth="1"/>
    <col min="34" max="34" width="10.7109375" style="151" customWidth="1"/>
    <col min="35" max="35" width="9" style="151"/>
    <col min="36" max="36" width="11.42578125" style="151" bestFit="1" customWidth="1"/>
    <col min="37" max="40" width="9" style="151"/>
    <col min="41" max="53" width="9" style="101"/>
    <col min="54" max="256" width="9" style="42"/>
    <col min="257" max="257" width="1.7109375" style="42" customWidth="1"/>
    <col min="258" max="258" width="23.140625" style="42" customWidth="1"/>
    <col min="259" max="259" width="27.42578125" style="42" customWidth="1"/>
    <col min="260" max="262" width="9" style="42"/>
    <col min="263" max="263" width="10.140625" style="42" customWidth="1"/>
    <col min="264" max="266" width="9" style="42"/>
    <col min="267" max="267" width="11" style="42" customWidth="1"/>
    <col min="268" max="268" width="12.85546875" style="42" bestFit="1" customWidth="1"/>
    <col min="269" max="274" width="9" style="42"/>
    <col min="275" max="275" width="16.7109375" style="42" customWidth="1"/>
    <col min="276" max="283" width="9" style="42"/>
    <col min="284" max="284" width="12.28515625" style="42" bestFit="1" customWidth="1"/>
    <col min="285" max="289" width="9" style="42"/>
    <col min="290" max="290" width="10.7109375" style="42" customWidth="1"/>
    <col min="291" max="291" width="9" style="42"/>
    <col min="292" max="292" width="11.42578125" style="42" bestFit="1" customWidth="1"/>
    <col min="293" max="512" width="9" style="42"/>
    <col min="513" max="513" width="1.7109375" style="42" customWidth="1"/>
    <col min="514" max="514" width="23.140625" style="42" customWidth="1"/>
    <col min="515" max="515" width="27.42578125" style="42" customWidth="1"/>
    <col min="516" max="518" width="9" style="42"/>
    <col min="519" max="519" width="10.140625" style="42" customWidth="1"/>
    <col min="520" max="522" width="9" style="42"/>
    <col min="523" max="523" width="11" style="42" customWidth="1"/>
    <col min="524" max="524" width="12.85546875" style="42" bestFit="1" customWidth="1"/>
    <col min="525" max="530" width="9" style="42"/>
    <col min="531" max="531" width="16.7109375" style="42" customWidth="1"/>
    <col min="532" max="539" width="9" style="42"/>
    <col min="540" max="540" width="12.28515625" style="42" bestFit="1" customWidth="1"/>
    <col min="541" max="545" width="9" style="42"/>
    <col min="546" max="546" width="10.7109375" style="42" customWidth="1"/>
    <col min="547" max="547" width="9" style="42"/>
    <col min="548" max="548" width="11.42578125" style="42" bestFit="1" customWidth="1"/>
    <col min="549" max="768" width="9" style="42"/>
    <col min="769" max="769" width="1.7109375" style="42" customWidth="1"/>
    <col min="770" max="770" width="23.140625" style="42" customWidth="1"/>
    <col min="771" max="771" width="27.42578125" style="42" customWidth="1"/>
    <col min="772" max="774" width="9" style="42"/>
    <col min="775" max="775" width="10.140625" style="42" customWidth="1"/>
    <col min="776" max="778" width="9" style="42"/>
    <col min="779" max="779" width="11" style="42" customWidth="1"/>
    <col min="780" max="780" width="12.85546875" style="42" bestFit="1" customWidth="1"/>
    <col min="781" max="786" width="9" style="42"/>
    <col min="787" max="787" width="16.7109375" style="42" customWidth="1"/>
    <col min="788" max="795" width="9" style="42"/>
    <col min="796" max="796" width="12.28515625" style="42" bestFit="1" customWidth="1"/>
    <col min="797" max="801" width="9" style="42"/>
    <col min="802" max="802" width="10.7109375" style="42" customWidth="1"/>
    <col min="803" max="803" width="9" style="42"/>
    <col min="804" max="804" width="11.42578125" style="42" bestFit="1" customWidth="1"/>
    <col min="805" max="1024" width="9" style="42"/>
    <col min="1025" max="1025" width="1.7109375" style="42" customWidth="1"/>
    <col min="1026" max="1026" width="23.140625" style="42" customWidth="1"/>
    <col min="1027" max="1027" width="27.42578125" style="42" customWidth="1"/>
    <col min="1028" max="1030" width="9" style="42"/>
    <col min="1031" max="1031" width="10.140625" style="42" customWidth="1"/>
    <col min="1032" max="1034" width="9" style="42"/>
    <col min="1035" max="1035" width="11" style="42" customWidth="1"/>
    <col min="1036" max="1036" width="12.85546875" style="42" bestFit="1" customWidth="1"/>
    <col min="1037" max="1042" width="9" style="42"/>
    <col min="1043" max="1043" width="16.7109375" style="42" customWidth="1"/>
    <col min="1044" max="1051" width="9" style="42"/>
    <col min="1052" max="1052" width="12.28515625" style="42" bestFit="1" customWidth="1"/>
    <col min="1053" max="1057" width="9" style="42"/>
    <col min="1058" max="1058" width="10.7109375" style="42" customWidth="1"/>
    <col min="1059" max="1059" width="9" style="42"/>
    <col min="1060" max="1060" width="11.42578125" style="42" bestFit="1" customWidth="1"/>
    <col min="1061" max="1280" width="9" style="42"/>
    <col min="1281" max="1281" width="1.7109375" style="42" customWidth="1"/>
    <col min="1282" max="1282" width="23.140625" style="42" customWidth="1"/>
    <col min="1283" max="1283" width="27.42578125" style="42" customWidth="1"/>
    <col min="1284" max="1286" width="9" style="42"/>
    <col min="1287" max="1287" width="10.140625" style="42" customWidth="1"/>
    <col min="1288" max="1290" width="9" style="42"/>
    <col min="1291" max="1291" width="11" style="42" customWidth="1"/>
    <col min="1292" max="1292" width="12.85546875" style="42" bestFit="1" customWidth="1"/>
    <col min="1293" max="1298" width="9" style="42"/>
    <col min="1299" max="1299" width="16.7109375" style="42" customWidth="1"/>
    <col min="1300" max="1307" width="9" style="42"/>
    <col min="1308" max="1308" width="12.28515625" style="42" bestFit="1" customWidth="1"/>
    <col min="1309" max="1313" width="9" style="42"/>
    <col min="1314" max="1314" width="10.7109375" style="42" customWidth="1"/>
    <col min="1315" max="1315" width="9" style="42"/>
    <col min="1316" max="1316" width="11.42578125" style="42" bestFit="1" customWidth="1"/>
    <col min="1317" max="1536" width="9" style="42"/>
    <col min="1537" max="1537" width="1.7109375" style="42" customWidth="1"/>
    <col min="1538" max="1538" width="23.140625" style="42" customWidth="1"/>
    <col min="1539" max="1539" width="27.42578125" style="42" customWidth="1"/>
    <col min="1540" max="1542" width="9" style="42"/>
    <col min="1543" max="1543" width="10.140625" style="42" customWidth="1"/>
    <col min="1544" max="1546" width="9" style="42"/>
    <col min="1547" max="1547" width="11" style="42" customWidth="1"/>
    <col min="1548" max="1548" width="12.85546875" style="42" bestFit="1" customWidth="1"/>
    <col min="1549" max="1554" width="9" style="42"/>
    <col min="1555" max="1555" width="16.7109375" style="42" customWidth="1"/>
    <col min="1556" max="1563" width="9" style="42"/>
    <col min="1564" max="1564" width="12.28515625" style="42" bestFit="1" customWidth="1"/>
    <col min="1565" max="1569" width="9" style="42"/>
    <col min="1570" max="1570" width="10.7109375" style="42" customWidth="1"/>
    <col min="1571" max="1571" width="9" style="42"/>
    <col min="1572" max="1572" width="11.42578125" style="42" bestFit="1" customWidth="1"/>
    <col min="1573" max="1792" width="9" style="42"/>
    <col min="1793" max="1793" width="1.7109375" style="42" customWidth="1"/>
    <col min="1794" max="1794" width="23.140625" style="42" customWidth="1"/>
    <col min="1795" max="1795" width="27.42578125" style="42" customWidth="1"/>
    <col min="1796" max="1798" width="9" style="42"/>
    <col min="1799" max="1799" width="10.140625" style="42" customWidth="1"/>
    <col min="1800" max="1802" width="9" style="42"/>
    <col min="1803" max="1803" width="11" style="42" customWidth="1"/>
    <col min="1804" max="1804" width="12.85546875" style="42" bestFit="1" customWidth="1"/>
    <col min="1805" max="1810" width="9" style="42"/>
    <col min="1811" max="1811" width="16.7109375" style="42" customWidth="1"/>
    <col min="1812" max="1819" width="9" style="42"/>
    <col min="1820" max="1820" width="12.28515625" style="42" bestFit="1" customWidth="1"/>
    <col min="1821" max="1825" width="9" style="42"/>
    <col min="1826" max="1826" width="10.7109375" style="42" customWidth="1"/>
    <col min="1827" max="1827" width="9" style="42"/>
    <col min="1828" max="1828" width="11.42578125" style="42" bestFit="1" customWidth="1"/>
    <col min="1829" max="2048" width="9" style="42"/>
    <col min="2049" max="2049" width="1.7109375" style="42" customWidth="1"/>
    <col min="2050" max="2050" width="23.140625" style="42" customWidth="1"/>
    <col min="2051" max="2051" width="27.42578125" style="42" customWidth="1"/>
    <col min="2052" max="2054" width="9" style="42"/>
    <col min="2055" max="2055" width="10.140625" style="42" customWidth="1"/>
    <col min="2056" max="2058" width="9" style="42"/>
    <col min="2059" max="2059" width="11" style="42" customWidth="1"/>
    <col min="2060" max="2060" width="12.85546875" style="42" bestFit="1" customWidth="1"/>
    <col min="2061" max="2066" width="9" style="42"/>
    <col min="2067" max="2067" width="16.7109375" style="42" customWidth="1"/>
    <col min="2068" max="2075" width="9" style="42"/>
    <col min="2076" max="2076" width="12.28515625" style="42" bestFit="1" customWidth="1"/>
    <col min="2077" max="2081" width="9" style="42"/>
    <col min="2082" max="2082" width="10.7109375" style="42" customWidth="1"/>
    <col min="2083" max="2083" width="9" style="42"/>
    <col min="2084" max="2084" width="11.42578125" style="42" bestFit="1" customWidth="1"/>
    <col min="2085" max="2304" width="9" style="42"/>
    <col min="2305" max="2305" width="1.7109375" style="42" customWidth="1"/>
    <col min="2306" max="2306" width="23.140625" style="42" customWidth="1"/>
    <col min="2307" max="2307" width="27.42578125" style="42" customWidth="1"/>
    <col min="2308" max="2310" width="9" style="42"/>
    <col min="2311" max="2311" width="10.140625" style="42" customWidth="1"/>
    <col min="2312" max="2314" width="9" style="42"/>
    <col min="2315" max="2315" width="11" style="42" customWidth="1"/>
    <col min="2316" max="2316" width="12.85546875" style="42" bestFit="1" customWidth="1"/>
    <col min="2317" max="2322" width="9" style="42"/>
    <col min="2323" max="2323" width="16.7109375" style="42" customWidth="1"/>
    <col min="2324" max="2331" width="9" style="42"/>
    <col min="2332" max="2332" width="12.28515625" style="42" bestFit="1" customWidth="1"/>
    <col min="2333" max="2337" width="9" style="42"/>
    <col min="2338" max="2338" width="10.7109375" style="42" customWidth="1"/>
    <col min="2339" max="2339" width="9" style="42"/>
    <col min="2340" max="2340" width="11.42578125" style="42" bestFit="1" customWidth="1"/>
    <col min="2341" max="2560" width="9" style="42"/>
    <col min="2561" max="2561" width="1.7109375" style="42" customWidth="1"/>
    <col min="2562" max="2562" width="23.140625" style="42" customWidth="1"/>
    <col min="2563" max="2563" width="27.42578125" style="42" customWidth="1"/>
    <col min="2564" max="2566" width="9" style="42"/>
    <col min="2567" max="2567" width="10.140625" style="42" customWidth="1"/>
    <col min="2568" max="2570" width="9" style="42"/>
    <col min="2571" max="2571" width="11" style="42" customWidth="1"/>
    <col min="2572" max="2572" width="12.85546875" style="42" bestFit="1" customWidth="1"/>
    <col min="2573" max="2578" width="9" style="42"/>
    <col min="2579" max="2579" width="16.7109375" style="42" customWidth="1"/>
    <col min="2580" max="2587" width="9" style="42"/>
    <col min="2588" max="2588" width="12.28515625" style="42" bestFit="1" customWidth="1"/>
    <col min="2589" max="2593" width="9" style="42"/>
    <col min="2594" max="2594" width="10.7109375" style="42" customWidth="1"/>
    <col min="2595" max="2595" width="9" style="42"/>
    <col min="2596" max="2596" width="11.42578125" style="42" bestFit="1" customWidth="1"/>
    <col min="2597" max="2816" width="9" style="42"/>
    <col min="2817" max="2817" width="1.7109375" style="42" customWidth="1"/>
    <col min="2818" max="2818" width="23.140625" style="42" customWidth="1"/>
    <col min="2819" max="2819" width="27.42578125" style="42" customWidth="1"/>
    <col min="2820" max="2822" width="9" style="42"/>
    <col min="2823" max="2823" width="10.140625" style="42" customWidth="1"/>
    <col min="2824" max="2826" width="9" style="42"/>
    <col min="2827" max="2827" width="11" style="42" customWidth="1"/>
    <col min="2828" max="2828" width="12.85546875" style="42" bestFit="1" customWidth="1"/>
    <col min="2829" max="2834" width="9" style="42"/>
    <col min="2835" max="2835" width="16.7109375" style="42" customWidth="1"/>
    <col min="2836" max="2843" width="9" style="42"/>
    <col min="2844" max="2844" width="12.28515625" style="42" bestFit="1" customWidth="1"/>
    <col min="2845" max="2849" width="9" style="42"/>
    <col min="2850" max="2850" width="10.7109375" style="42" customWidth="1"/>
    <col min="2851" max="2851" width="9" style="42"/>
    <col min="2852" max="2852" width="11.42578125" style="42" bestFit="1" customWidth="1"/>
    <col min="2853" max="3072" width="9" style="42"/>
    <col min="3073" max="3073" width="1.7109375" style="42" customWidth="1"/>
    <col min="3074" max="3074" width="23.140625" style="42" customWidth="1"/>
    <col min="3075" max="3075" width="27.42578125" style="42" customWidth="1"/>
    <col min="3076" max="3078" width="9" style="42"/>
    <col min="3079" max="3079" width="10.140625" style="42" customWidth="1"/>
    <col min="3080" max="3082" width="9" style="42"/>
    <col min="3083" max="3083" width="11" style="42" customWidth="1"/>
    <col min="3084" max="3084" width="12.85546875" style="42" bestFit="1" customWidth="1"/>
    <col min="3085" max="3090" width="9" style="42"/>
    <col min="3091" max="3091" width="16.7109375" style="42" customWidth="1"/>
    <col min="3092" max="3099" width="9" style="42"/>
    <col min="3100" max="3100" width="12.28515625" style="42" bestFit="1" customWidth="1"/>
    <col min="3101" max="3105" width="9" style="42"/>
    <col min="3106" max="3106" width="10.7109375" style="42" customWidth="1"/>
    <col min="3107" max="3107" width="9" style="42"/>
    <col min="3108" max="3108" width="11.42578125" style="42" bestFit="1" customWidth="1"/>
    <col min="3109" max="3328" width="9" style="42"/>
    <col min="3329" max="3329" width="1.7109375" style="42" customWidth="1"/>
    <col min="3330" max="3330" width="23.140625" style="42" customWidth="1"/>
    <col min="3331" max="3331" width="27.42578125" style="42" customWidth="1"/>
    <col min="3332" max="3334" width="9" style="42"/>
    <col min="3335" max="3335" width="10.140625" style="42" customWidth="1"/>
    <col min="3336" max="3338" width="9" style="42"/>
    <col min="3339" max="3339" width="11" style="42" customWidth="1"/>
    <col min="3340" max="3340" width="12.85546875" style="42" bestFit="1" customWidth="1"/>
    <col min="3341" max="3346" width="9" style="42"/>
    <col min="3347" max="3347" width="16.7109375" style="42" customWidth="1"/>
    <col min="3348" max="3355" width="9" style="42"/>
    <col min="3356" max="3356" width="12.28515625" style="42" bestFit="1" customWidth="1"/>
    <col min="3357" max="3361" width="9" style="42"/>
    <col min="3362" max="3362" width="10.7109375" style="42" customWidth="1"/>
    <col min="3363" max="3363" width="9" style="42"/>
    <col min="3364" max="3364" width="11.42578125" style="42" bestFit="1" customWidth="1"/>
    <col min="3365" max="3584" width="9" style="42"/>
    <col min="3585" max="3585" width="1.7109375" style="42" customWidth="1"/>
    <col min="3586" max="3586" width="23.140625" style="42" customWidth="1"/>
    <col min="3587" max="3587" width="27.42578125" style="42" customWidth="1"/>
    <col min="3588" max="3590" width="9" style="42"/>
    <col min="3591" max="3591" width="10.140625" style="42" customWidth="1"/>
    <col min="3592" max="3594" width="9" style="42"/>
    <col min="3595" max="3595" width="11" style="42" customWidth="1"/>
    <col min="3596" max="3596" width="12.85546875" style="42" bestFit="1" customWidth="1"/>
    <col min="3597" max="3602" width="9" style="42"/>
    <col min="3603" max="3603" width="16.7109375" style="42" customWidth="1"/>
    <col min="3604" max="3611" width="9" style="42"/>
    <col min="3612" max="3612" width="12.28515625" style="42" bestFit="1" customWidth="1"/>
    <col min="3613" max="3617" width="9" style="42"/>
    <col min="3618" max="3618" width="10.7109375" style="42" customWidth="1"/>
    <col min="3619" max="3619" width="9" style="42"/>
    <col min="3620" max="3620" width="11.42578125" style="42" bestFit="1" customWidth="1"/>
    <col min="3621" max="3840" width="9" style="42"/>
    <col min="3841" max="3841" width="1.7109375" style="42" customWidth="1"/>
    <col min="3842" max="3842" width="23.140625" style="42" customWidth="1"/>
    <col min="3843" max="3843" width="27.42578125" style="42" customWidth="1"/>
    <col min="3844" max="3846" width="9" style="42"/>
    <col min="3847" max="3847" width="10.140625" style="42" customWidth="1"/>
    <col min="3848" max="3850" width="9" style="42"/>
    <col min="3851" max="3851" width="11" style="42" customWidth="1"/>
    <col min="3852" max="3852" width="12.85546875" style="42" bestFit="1" customWidth="1"/>
    <col min="3853" max="3858" width="9" style="42"/>
    <col min="3859" max="3859" width="16.7109375" style="42" customWidth="1"/>
    <col min="3860" max="3867" width="9" style="42"/>
    <col min="3868" max="3868" width="12.28515625" style="42" bestFit="1" customWidth="1"/>
    <col min="3869" max="3873" width="9" style="42"/>
    <col min="3874" max="3874" width="10.7109375" style="42" customWidth="1"/>
    <col min="3875" max="3875" width="9" style="42"/>
    <col min="3876" max="3876" width="11.42578125" style="42" bestFit="1" customWidth="1"/>
    <col min="3877" max="4096" width="9" style="42"/>
    <col min="4097" max="4097" width="1.7109375" style="42" customWidth="1"/>
    <col min="4098" max="4098" width="23.140625" style="42" customWidth="1"/>
    <col min="4099" max="4099" width="27.42578125" style="42" customWidth="1"/>
    <col min="4100" max="4102" width="9" style="42"/>
    <col min="4103" max="4103" width="10.140625" style="42" customWidth="1"/>
    <col min="4104" max="4106" width="9" style="42"/>
    <col min="4107" max="4107" width="11" style="42" customWidth="1"/>
    <col min="4108" max="4108" width="12.85546875" style="42" bestFit="1" customWidth="1"/>
    <col min="4109" max="4114" width="9" style="42"/>
    <col min="4115" max="4115" width="16.7109375" style="42" customWidth="1"/>
    <col min="4116" max="4123" width="9" style="42"/>
    <col min="4124" max="4124" width="12.28515625" style="42" bestFit="1" customWidth="1"/>
    <col min="4125" max="4129" width="9" style="42"/>
    <col min="4130" max="4130" width="10.7109375" style="42" customWidth="1"/>
    <col min="4131" max="4131" width="9" style="42"/>
    <col min="4132" max="4132" width="11.42578125" style="42" bestFit="1" customWidth="1"/>
    <col min="4133" max="4352" width="9" style="42"/>
    <col min="4353" max="4353" width="1.7109375" style="42" customWidth="1"/>
    <col min="4354" max="4354" width="23.140625" style="42" customWidth="1"/>
    <col min="4355" max="4355" width="27.42578125" style="42" customWidth="1"/>
    <col min="4356" max="4358" width="9" style="42"/>
    <col min="4359" max="4359" width="10.140625" style="42" customWidth="1"/>
    <col min="4360" max="4362" width="9" style="42"/>
    <col min="4363" max="4363" width="11" style="42" customWidth="1"/>
    <col min="4364" max="4364" width="12.85546875" style="42" bestFit="1" customWidth="1"/>
    <col min="4365" max="4370" width="9" style="42"/>
    <col min="4371" max="4371" width="16.7109375" style="42" customWidth="1"/>
    <col min="4372" max="4379" width="9" style="42"/>
    <col min="4380" max="4380" width="12.28515625" style="42" bestFit="1" customWidth="1"/>
    <col min="4381" max="4385" width="9" style="42"/>
    <col min="4386" max="4386" width="10.7109375" style="42" customWidth="1"/>
    <col min="4387" max="4387" width="9" style="42"/>
    <col min="4388" max="4388" width="11.42578125" style="42" bestFit="1" customWidth="1"/>
    <col min="4389" max="4608" width="9" style="42"/>
    <col min="4609" max="4609" width="1.7109375" style="42" customWidth="1"/>
    <col min="4610" max="4610" width="23.140625" style="42" customWidth="1"/>
    <col min="4611" max="4611" width="27.42578125" style="42" customWidth="1"/>
    <col min="4612" max="4614" width="9" style="42"/>
    <col min="4615" max="4615" width="10.140625" style="42" customWidth="1"/>
    <col min="4616" max="4618" width="9" style="42"/>
    <col min="4619" max="4619" width="11" style="42" customWidth="1"/>
    <col min="4620" max="4620" width="12.85546875" style="42" bestFit="1" customWidth="1"/>
    <col min="4621" max="4626" width="9" style="42"/>
    <col min="4627" max="4627" width="16.7109375" style="42" customWidth="1"/>
    <col min="4628" max="4635" width="9" style="42"/>
    <col min="4636" max="4636" width="12.28515625" style="42" bestFit="1" customWidth="1"/>
    <col min="4637" max="4641" width="9" style="42"/>
    <col min="4642" max="4642" width="10.7109375" style="42" customWidth="1"/>
    <col min="4643" max="4643" width="9" style="42"/>
    <col min="4644" max="4644" width="11.42578125" style="42" bestFit="1" customWidth="1"/>
    <col min="4645" max="4864" width="9" style="42"/>
    <col min="4865" max="4865" width="1.7109375" style="42" customWidth="1"/>
    <col min="4866" max="4866" width="23.140625" style="42" customWidth="1"/>
    <col min="4867" max="4867" width="27.42578125" style="42" customWidth="1"/>
    <col min="4868" max="4870" width="9" style="42"/>
    <col min="4871" max="4871" width="10.140625" style="42" customWidth="1"/>
    <col min="4872" max="4874" width="9" style="42"/>
    <col min="4875" max="4875" width="11" style="42" customWidth="1"/>
    <col min="4876" max="4876" width="12.85546875" style="42" bestFit="1" customWidth="1"/>
    <col min="4877" max="4882" width="9" style="42"/>
    <col min="4883" max="4883" width="16.7109375" style="42" customWidth="1"/>
    <col min="4884" max="4891" width="9" style="42"/>
    <col min="4892" max="4892" width="12.28515625" style="42" bestFit="1" customWidth="1"/>
    <col min="4893" max="4897" width="9" style="42"/>
    <col min="4898" max="4898" width="10.7109375" style="42" customWidth="1"/>
    <col min="4899" max="4899" width="9" style="42"/>
    <col min="4900" max="4900" width="11.42578125" style="42" bestFit="1" customWidth="1"/>
    <col min="4901" max="5120" width="9" style="42"/>
    <col min="5121" max="5121" width="1.7109375" style="42" customWidth="1"/>
    <col min="5122" max="5122" width="23.140625" style="42" customWidth="1"/>
    <col min="5123" max="5123" width="27.42578125" style="42" customWidth="1"/>
    <col min="5124" max="5126" width="9" style="42"/>
    <col min="5127" max="5127" width="10.140625" style="42" customWidth="1"/>
    <col min="5128" max="5130" width="9" style="42"/>
    <col min="5131" max="5131" width="11" style="42" customWidth="1"/>
    <col min="5132" max="5132" width="12.85546875" style="42" bestFit="1" customWidth="1"/>
    <col min="5133" max="5138" width="9" style="42"/>
    <col min="5139" max="5139" width="16.7109375" style="42" customWidth="1"/>
    <col min="5140" max="5147" width="9" style="42"/>
    <col min="5148" max="5148" width="12.28515625" style="42" bestFit="1" customWidth="1"/>
    <col min="5149" max="5153" width="9" style="42"/>
    <col min="5154" max="5154" width="10.7109375" style="42" customWidth="1"/>
    <col min="5155" max="5155" width="9" style="42"/>
    <col min="5156" max="5156" width="11.42578125" style="42" bestFit="1" customWidth="1"/>
    <col min="5157" max="5376" width="9" style="42"/>
    <col min="5377" max="5377" width="1.7109375" style="42" customWidth="1"/>
    <col min="5378" max="5378" width="23.140625" style="42" customWidth="1"/>
    <col min="5379" max="5379" width="27.42578125" style="42" customWidth="1"/>
    <col min="5380" max="5382" width="9" style="42"/>
    <col min="5383" max="5383" width="10.140625" style="42" customWidth="1"/>
    <col min="5384" max="5386" width="9" style="42"/>
    <col min="5387" max="5387" width="11" style="42" customWidth="1"/>
    <col min="5388" max="5388" width="12.85546875" style="42" bestFit="1" customWidth="1"/>
    <col min="5389" max="5394" width="9" style="42"/>
    <col min="5395" max="5395" width="16.7109375" style="42" customWidth="1"/>
    <col min="5396" max="5403" width="9" style="42"/>
    <col min="5404" max="5404" width="12.28515625" style="42" bestFit="1" customWidth="1"/>
    <col min="5405" max="5409" width="9" style="42"/>
    <col min="5410" max="5410" width="10.7109375" style="42" customWidth="1"/>
    <col min="5411" max="5411" width="9" style="42"/>
    <col min="5412" max="5412" width="11.42578125" style="42" bestFit="1" customWidth="1"/>
    <col min="5413" max="5632" width="9" style="42"/>
    <col min="5633" max="5633" width="1.7109375" style="42" customWidth="1"/>
    <col min="5634" max="5634" width="23.140625" style="42" customWidth="1"/>
    <col min="5635" max="5635" width="27.42578125" style="42" customWidth="1"/>
    <col min="5636" max="5638" width="9" style="42"/>
    <col min="5639" max="5639" width="10.140625" style="42" customWidth="1"/>
    <col min="5640" max="5642" width="9" style="42"/>
    <col min="5643" max="5643" width="11" style="42" customWidth="1"/>
    <col min="5644" max="5644" width="12.85546875" style="42" bestFit="1" customWidth="1"/>
    <col min="5645" max="5650" width="9" style="42"/>
    <col min="5651" max="5651" width="16.7109375" style="42" customWidth="1"/>
    <col min="5652" max="5659" width="9" style="42"/>
    <col min="5660" max="5660" width="12.28515625" style="42" bestFit="1" customWidth="1"/>
    <col min="5661" max="5665" width="9" style="42"/>
    <col min="5666" max="5666" width="10.7109375" style="42" customWidth="1"/>
    <col min="5667" max="5667" width="9" style="42"/>
    <col min="5668" max="5668" width="11.42578125" style="42" bestFit="1" customWidth="1"/>
    <col min="5669" max="5888" width="9" style="42"/>
    <col min="5889" max="5889" width="1.7109375" style="42" customWidth="1"/>
    <col min="5890" max="5890" width="23.140625" style="42" customWidth="1"/>
    <col min="5891" max="5891" width="27.42578125" style="42" customWidth="1"/>
    <col min="5892" max="5894" width="9" style="42"/>
    <col min="5895" max="5895" width="10.140625" style="42" customWidth="1"/>
    <col min="5896" max="5898" width="9" style="42"/>
    <col min="5899" max="5899" width="11" style="42" customWidth="1"/>
    <col min="5900" max="5900" width="12.85546875" style="42" bestFit="1" customWidth="1"/>
    <col min="5901" max="5906" width="9" style="42"/>
    <col min="5907" max="5907" width="16.7109375" style="42" customWidth="1"/>
    <col min="5908" max="5915" width="9" style="42"/>
    <col min="5916" max="5916" width="12.28515625" style="42" bestFit="1" customWidth="1"/>
    <col min="5917" max="5921" width="9" style="42"/>
    <col min="5922" max="5922" width="10.7109375" style="42" customWidth="1"/>
    <col min="5923" max="5923" width="9" style="42"/>
    <col min="5924" max="5924" width="11.42578125" style="42" bestFit="1" customWidth="1"/>
    <col min="5925" max="6144" width="9" style="42"/>
    <col min="6145" max="6145" width="1.7109375" style="42" customWidth="1"/>
    <col min="6146" max="6146" width="23.140625" style="42" customWidth="1"/>
    <col min="6147" max="6147" width="27.42578125" style="42" customWidth="1"/>
    <col min="6148" max="6150" width="9" style="42"/>
    <col min="6151" max="6151" width="10.140625" style="42" customWidth="1"/>
    <col min="6152" max="6154" width="9" style="42"/>
    <col min="6155" max="6155" width="11" style="42" customWidth="1"/>
    <col min="6156" max="6156" width="12.85546875" style="42" bestFit="1" customWidth="1"/>
    <col min="6157" max="6162" width="9" style="42"/>
    <col min="6163" max="6163" width="16.7109375" style="42" customWidth="1"/>
    <col min="6164" max="6171" width="9" style="42"/>
    <col min="6172" max="6172" width="12.28515625" style="42" bestFit="1" customWidth="1"/>
    <col min="6173" max="6177" width="9" style="42"/>
    <col min="6178" max="6178" width="10.7109375" style="42" customWidth="1"/>
    <col min="6179" max="6179" width="9" style="42"/>
    <col min="6180" max="6180" width="11.42578125" style="42" bestFit="1" customWidth="1"/>
    <col min="6181" max="6400" width="9" style="42"/>
    <col min="6401" max="6401" width="1.7109375" style="42" customWidth="1"/>
    <col min="6402" max="6402" width="23.140625" style="42" customWidth="1"/>
    <col min="6403" max="6403" width="27.42578125" style="42" customWidth="1"/>
    <col min="6404" max="6406" width="9" style="42"/>
    <col min="6407" max="6407" width="10.140625" style="42" customWidth="1"/>
    <col min="6408" max="6410" width="9" style="42"/>
    <col min="6411" max="6411" width="11" style="42" customWidth="1"/>
    <col min="6412" max="6412" width="12.85546875" style="42" bestFit="1" customWidth="1"/>
    <col min="6413" max="6418" width="9" style="42"/>
    <col min="6419" max="6419" width="16.7109375" style="42" customWidth="1"/>
    <col min="6420" max="6427" width="9" style="42"/>
    <col min="6428" max="6428" width="12.28515625" style="42" bestFit="1" customWidth="1"/>
    <col min="6429" max="6433" width="9" style="42"/>
    <col min="6434" max="6434" width="10.7109375" style="42" customWidth="1"/>
    <col min="6435" max="6435" width="9" style="42"/>
    <col min="6436" max="6436" width="11.42578125" style="42" bestFit="1" customWidth="1"/>
    <col min="6437" max="6656" width="9" style="42"/>
    <col min="6657" max="6657" width="1.7109375" style="42" customWidth="1"/>
    <col min="6658" max="6658" width="23.140625" style="42" customWidth="1"/>
    <col min="6659" max="6659" width="27.42578125" style="42" customWidth="1"/>
    <col min="6660" max="6662" width="9" style="42"/>
    <col min="6663" max="6663" width="10.140625" style="42" customWidth="1"/>
    <col min="6664" max="6666" width="9" style="42"/>
    <col min="6667" max="6667" width="11" style="42" customWidth="1"/>
    <col min="6668" max="6668" width="12.85546875" style="42" bestFit="1" customWidth="1"/>
    <col min="6669" max="6674" width="9" style="42"/>
    <col min="6675" max="6675" width="16.7109375" style="42" customWidth="1"/>
    <col min="6676" max="6683" width="9" style="42"/>
    <col min="6684" max="6684" width="12.28515625" style="42" bestFit="1" customWidth="1"/>
    <col min="6685" max="6689" width="9" style="42"/>
    <col min="6690" max="6690" width="10.7109375" style="42" customWidth="1"/>
    <col min="6691" max="6691" width="9" style="42"/>
    <col min="6692" max="6692" width="11.42578125" style="42" bestFit="1" customWidth="1"/>
    <col min="6693" max="6912" width="9" style="42"/>
    <col min="6913" max="6913" width="1.7109375" style="42" customWidth="1"/>
    <col min="6914" max="6914" width="23.140625" style="42" customWidth="1"/>
    <col min="6915" max="6915" width="27.42578125" style="42" customWidth="1"/>
    <col min="6916" max="6918" width="9" style="42"/>
    <col min="6919" max="6919" width="10.140625" style="42" customWidth="1"/>
    <col min="6920" max="6922" width="9" style="42"/>
    <col min="6923" max="6923" width="11" style="42" customWidth="1"/>
    <col min="6924" max="6924" width="12.85546875" style="42" bestFit="1" customWidth="1"/>
    <col min="6925" max="6930" width="9" style="42"/>
    <col min="6931" max="6931" width="16.7109375" style="42" customWidth="1"/>
    <col min="6932" max="6939" width="9" style="42"/>
    <col min="6940" max="6940" width="12.28515625" style="42" bestFit="1" customWidth="1"/>
    <col min="6941" max="6945" width="9" style="42"/>
    <col min="6946" max="6946" width="10.7109375" style="42" customWidth="1"/>
    <col min="6947" max="6947" width="9" style="42"/>
    <col min="6948" max="6948" width="11.42578125" style="42" bestFit="1" customWidth="1"/>
    <col min="6949" max="7168" width="9" style="42"/>
    <col min="7169" max="7169" width="1.7109375" style="42" customWidth="1"/>
    <col min="7170" max="7170" width="23.140625" style="42" customWidth="1"/>
    <col min="7171" max="7171" width="27.42578125" style="42" customWidth="1"/>
    <col min="7172" max="7174" width="9" style="42"/>
    <col min="7175" max="7175" width="10.140625" style="42" customWidth="1"/>
    <col min="7176" max="7178" width="9" style="42"/>
    <col min="7179" max="7179" width="11" style="42" customWidth="1"/>
    <col min="7180" max="7180" width="12.85546875" style="42" bestFit="1" customWidth="1"/>
    <col min="7181" max="7186" width="9" style="42"/>
    <col min="7187" max="7187" width="16.7109375" style="42" customWidth="1"/>
    <col min="7188" max="7195" width="9" style="42"/>
    <col min="7196" max="7196" width="12.28515625" style="42" bestFit="1" customWidth="1"/>
    <col min="7197" max="7201" width="9" style="42"/>
    <col min="7202" max="7202" width="10.7109375" style="42" customWidth="1"/>
    <col min="7203" max="7203" width="9" style="42"/>
    <col min="7204" max="7204" width="11.42578125" style="42" bestFit="1" customWidth="1"/>
    <col min="7205" max="7424" width="9" style="42"/>
    <col min="7425" max="7425" width="1.7109375" style="42" customWidth="1"/>
    <col min="7426" max="7426" width="23.140625" style="42" customWidth="1"/>
    <col min="7427" max="7427" width="27.42578125" style="42" customWidth="1"/>
    <col min="7428" max="7430" width="9" style="42"/>
    <col min="7431" max="7431" width="10.140625" style="42" customWidth="1"/>
    <col min="7432" max="7434" width="9" style="42"/>
    <col min="7435" max="7435" width="11" style="42" customWidth="1"/>
    <col min="7436" max="7436" width="12.85546875" style="42" bestFit="1" customWidth="1"/>
    <col min="7437" max="7442" width="9" style="42"/>
    <col min="7443" max="7443" width="16.7109375" style="42" customWidth="1"/>
    <col min="7444" max="7451" width="9" style="42"/>
    <col min="7452" max="7452" width="12.28515625" style="42" bestFit="1" customWidth="1"/>
    <col min="7453" max="7457" width="9" style="42"/>
    <col min="7458" max="7458" width="10.7109375" style="42" customWidth="1"/>
    <col min="7459" max="7459" width="9" style="42"/>
    <col min="7460" max="7460" width="11.42578125" style="42" bestFit="1" customWidth="1"/>
    <col min="7461" max="7680" width="9" style="42"/>
    <col min="7681" max="7681" width="1.7109375" style="42" customWidth="1"/>
    <col min="7682" max="7682" width="23.140625" style="42" customWidth="1"/>
    <col min="7683" max="7683" width="27.42578125" style="42" customWidth="1"/>
    <col min="7684" max="7686" width="9" style="42"/>
    <col min="7687" max="7687" width="10.140625" style="42" customWidth="1"/>
    <col min="7688" max="7690" width="9" style="42"/>
    <col min="7691" max="7691" width="11" style="42" customWidth="1"/>
    <col min="7692" max="7692" width="12.85546875" style="42" bestFit="1" customWidth="1"/>
    <col min="7693" max="7698" width="9" style="42"/>
    <col min="7699" max="7699" width="16.7109375" style="42" customWidth="1"/>
    <col min="7700" max="7707" width="9" style="42"/>
    <col min="7708" max="7708" width="12.28515625" style="42" bestFit="1" customWidth="1"/>
    <col min="7709" max="7713" width="9" style="42"/>
    <col min="7714" max="7714" width="10.7109375" style="42" customWidth="1"/>
    <col min="7715" max="7715" width="9" style="42"/>
    <col min="7716" max="7716" width="11.42578125" style="42" bestFit="1" customWidth="1"/>
    <col min="7717" max="7936" width="9" style="42"/>
    <col min="7937" max="7937" width="1.7109375" style="42" customWidth="1"/>
    <col min="7938" max="7938" width="23.140625" style="42" customWidth="1"/>
    <col min="7939" max="7939" width="27.42578125" style="42" customWidth="1"/>
    <col min="7940" max="7942" width="9" style="42"/>
    <col min="7943" max="7943" width="10.140625" style="42" customWidth="1"/>
    <col min="7944" max="7946" width="9" style="42"/>
    <col min="7947" max="7947" width="11" style="42" customWidth="1"/>
    <col min="7948" max="7948" width="12.85546875" style="42" bestFit="1" customWidth="1"/>
    <col min="7949" max="7954" width="9" style="42"/>
    <col min="7955" max="7955" width="16.7109375" style="42" customWidth="1"/>
    <col min="7956" max="7963" width="9" style="42"/>
    <col min="7964" max="7964" width="12.28515625" style="42" bestFit="1" customWidth="1"/>
    <col min="7965" max="7969" width="9" style="42"/>
    <col min="7970" max="7970" width="10.7109375" style="42" customWidth="1"/>
    <col min="7971" max="7971" width="9" style="42"/>
    <col min="7972" max="7972" width="11.42578125" style="42" bestFit="1" customWidth="1"/>
    <col min="7973" max="8192" width="9" style="42"/>
    <col min="8193" max="8193" width="1.7109375" style="42" customWidth="1"/>
    <col min="8194" max="8194" width="23.140625" style="42" customWidth="1"/>
    <col min="8195" max="8195" width="27.42578125" style="42" customWidth="1"/>
    <col min="8196" max="8198" width="9" style="42"/>
    <col min="8199" max="8199" width="10.140625" style="42" customWidth="1"/>
    <col min="8200" max="8202" width="9" style="42"/>
    <col min="8203" max="8203" width="11" style="42" customWidth="1"/>
    <col min="8204" max="8204" width="12.85546875" style="42" bestFit="1" customWidth="1"/>
    <col min="8205" max="8210" width="9" style="42"/>
    <col min="8211" max="8211" width="16.7109375" style="42" customWidth="1"/>
    <col min="8212" max="8219" width="9" style="42"/>
    <col min="8220" max="8220" width="12.28515625" style="42" bestFit="1" customWidth="1"/>
    <col min="8221" max="8225" width="9" style="42"/>
    <col min="8226" max="8226" width="10.7109375" style="42" customWidth="1"/>
    <col min="8227" max="8227" width="9" style="42"/>
    <col min="8228" max="8228" width="11.42578125" style="42" bestFit="1" customWidth="1"/>
    <col min="8229" max="8448" width="9" style="42"/>
    <col min="8449" max="8449" width="1.7109375" style="42" customWidth="1"/>
    <col min="8450" max="8450" width="23.140625" style="42" customWidth="1"/>
    <col min="8451" max="8451" width="27.42578125" style="42" customWidth="1"/>
    <col min="8452" max="8454" width="9" style="42"/>
    <col min="8455" max="8455" width="10.140625" style="42" customWidth="1"/>
    <col min="8456" max="8458" width="9" style="42"/>
    <col min="8459" max="8459" width="11" style="42" customWidth="1"/>
    <col min="8460" max="8460" width="12.85546875" style="42" bestFit="1" customWidth="1"/>
    <col min="8461" max="8466" width="9" style="42"/>
    <col min="8467" max="8467" width="16.7109375" style="42" customWidth="1"/>
    <col min="8468" max="8475" width="9" style="42"/>
    <col min="8476" max="8476" width="12.28515625" style="42" bestFit="1" customWidth="1"/>
    <col min="8477" max="8481" width="9" style="42"/>
    <col min="8482" max="8482" width="10.7109375" style="42" customWidth="1"/>
    <col min="8483" max="8483" width="9" style="42"/>
    <col min="8484" max="8484" width="11.42578125" style="42" bestFit="1" customWidth="1"/>
    <col min="8485" max="8704" width="9" style="42"/>
    <col min="8705" max="8705" width="1.7109375" style="42" customWidth="1"/>
    <col min="8706" max="8706" width="23.140625" style="42" customWidth="1"/>
    <col min="8707" max="8707" width="27.42578125" style="42" customWidth="1"/>
    <col min="8708" max="8710" width="9" style="42"/>
    <col min="8711" max="8711" width="10.140625" style="42" customWidth="1"/>
    <col min="8712" max="8714" width="9" style="42"/>
    <col min="8715" max="8715" width="11" style="42" customWidth="1"/>
    <col min="8716" max="8716" width="12.85546875" style="42" bestFit="1" customWidth="1"/>
    <col min="8717" max="8722" width="9" style="42"/>
    <col min="8723" max="8723" width="16.7109375" style="42" customWidth="1"/>
    <col min="8724" max="8731" width="9" style="42"/>
    <col min="8732" max="8732" width="12.28515625" style="42" bestFit="1" customWidth="1"/>
    <col min="8733" max="8737" width="9" style="42"/>
    <col min="8738" max="8738" width="10.7109375" style="42" customWidth="1"/>
    <col min="8739" max="8739" width="9" style="42"/>
    <col min="8740" max="8740" width="11.42578125" style="42" bestFit="1" customWidth="1"/>
    <col min="8741" max="8960" width="9" style="42"/>
    <col min="8961" max="8961" width="1.7109375" style="42" customWidth="1"/>
    <col min="8962" max="8962" width="23.140625" style="42" customWidth="1"/>
    <col min="8963" max="8963" width="27.42578125" style="42" customWidth="1"/>
    <col min="8964" max="8966" width="9" style="42"/>
    <col min="8967" max="8967" width="10.140625" style="42" customWidth="1"/>
    <col min="8968" max="8970" width="9" style="42"/>
    <col min="8971" max="8971" width="11" style="42" customWidth="1"/>
    <col min="8972" max="8972" width="12.85546875" style="42" bestFit="1" customWidth="1"/>
    <col min="8973" max="8978" width="9" style="42"/>
    <col min="8979" max="8979" width="16.7109375" style="42" customWidth="1"/>
    <col min="8980" max="8987" width="9" style="42"/>
    <col min="8988" max="8988" width="12.28515625" style="42" bestFit="1" customWidth="1"/>
    <col min="8989" max="8993" width="9" style="42"/>
    <col min="8994" max="8994" width="10.7109375" style="42" customWidth="1"/>
    <col min="8995" max="8995" width="9" style="42"/>
    <col min="8996" max="8996" width="11.42578125" style="42" bestFit="1" customWidth="1"/>
    <col min="8997" max="9216" width="9" style="42"/>
    <col min="9217" max="9217" width="1.7109375" style="42" customWidth="1"/>
    <col min="9218" max="9218" width="23.140625" style="42" customWidth="1"/>
    <col min="9219" max="9219" width="27.42578125" style="42" customWidth="1"/>
    <col min="9220" max="9222" width="9" style="42"/>
    <col min="9223" max="9223" width="10.140625" style="42" customWidth="1"/>
    <col min="9224" max="9226" width="9" style="42"/>
    <col min="9227" max="9227" width="11" style="42" customWidth="1"/>
    <col min="9228" max="9228" width="12.85546875" style="42" bestFit="1" customWidth="1"/>
    <col min="9229" max="9234" width="9" style="42"/>
    <col min="9235" max="9235" width="16.7109375" style="42" customWidth="1"/>
    <col min="9236" max="9243" width="9" style="42"/>
    <col min="9244" max="9244" width="12.28515625" style="42" bestFit="1" customWidth="1"/>
    <col min="9245" max="9249" width="9" style="42"/>
    <col min="9250" max="9250" width="10.7109375" style="42" customWidth="1"/>
    <col min="9251" max="9251" width="9" style="42"/>
    <col min="9252" max="9252" width="11.42578125" style="42" bestFit="1" customWidth="1"/>
    <col min="9253" max="9472" width="9" style="42"/>
    <col min="9473" max="9473" width="1.7109375" style="42" customWidth="1"/>
    <col min="9474" max="9474" width="23.140625" style="42" customWidth="1"/>
    <col min="9475" max="9475" width="27.42578125" style="42" customWidth="1"/>
    <col min="9476" max="9478" width="9" style="42"/>
    <col min="9479" max="9479" width="10.140625" style="42" customWidth="1"/>
    <col min="9480" max="9482" width="9" style="42"/>
    <col min="9483" max="9483" width="11" style="42" customWidth="1"/>
    <col min="9484" max="9484" width="12.85546875" style="42" bestFit="1" customWidth="1"/>
    <col min="9485" max="9490" width="9" style="42"/>
    <col min="9491" max="9491" width="16.7109375" style="42" customWidth="1"/>
    <col min="9492" max="9499" width="9" style="42"/>
    <col min="9500" max="9500" width="12.28515625" style="42" bestFit="1" customWidth="1"/>
    <col min="9501" max="9505" width="9" style="42"/>
    <col min="9506" max="9506" width="10.7109375" style="42" customWidth="1"/>
    <col min="9507" max="9507" width="9" style="42"/>
    <col min="9508" max="9508" width="11.42578125" style="42" bestFit="1" customWidth="1"/>
    <col min="9509" max="9728" width="9" style="42"/>
    <col min="9729" max="9729" width="1.7109375" style="42" customWidth="1"/>
    <col min="9730" max="9730" width="23.140625" style="42" customWidth="1"/>
    <col min="9731" max="9731" width="27.42578125" style="42" customWidth="1"/>
    <col min="9732" max="9734" width="9" style="42"/>
    <col min="9735" max="9735" width="10.140625" style="42" customWidth="1"/>
    <col min="9736" max="9738" width="9" style="42"/>
    <col min="9739" max="9739" width="11" style="42" customWidth="1"/>
    <col min="9740" max="9740" width="12.85546875" style="42" bestFit="1" customWidth="1"/>
    <col min="9741" max="9746" width="9" style="42"/>
    <col min="9747" max="9747" width="16.7109375" style="42" customWidth="1"/>
    <col min="9748" max="9755" width="9" style="42"/>
    <col min="9756" max="9756" width="12.28515625" style="42" bestFit="1" customWidth="1"/>
    <col min="9757" max="9761" width="9" style="42"/>
    <col min="9762" max="9762" width="10.7109375" style="42" customWidth="1"/>
    <col min="9763" max="9763" width="9" style="42"/>
    <col min="9764" max="9764" width="11.42578125" style="42" bestFit="1" customWidth="1"/>
    <col min="9765" max="9984" width="9" style="42"/>
    <col min="9985" max="9985" width="1.7109375" style="42" customWidth="1"/>
    <col min="9986" max="9986" width="23.140625" style="42" customWidth="1"/>
    <col min="9987" max="9987" width="27.42578125" style="42" customWidth="1"/>
    <col min="9988" max="9990" width="9" style="42"/>
    <col min="9991" max="9991" width="10.140625" style="42" customWidth="1"/>
    <col min="9992" max="9994" width="9" style="42"/>
    <col min="9995" max="9995" width="11" style="42" customWidth="1"/>
    <col min="9996" max="9996" width="12.85546875" style="42" bestFit="1" customWidth="1"/>
    <col min="9997" max="10002" width="9" style="42"/>
    <col min="10003" max="10003" width="16.7109375" style="42" customWidth="1"/>
    <col min="10004" max="10011" width="9" style="42"/>
    <col min="10012" max="10012" width="12.28515625" style="42" bestFit="1" customWidth="1"/>
    <col min="10013" max="10017" width="9" style="42"/>
    <col min="10018" max="10018" width="10.7109375" style="42" customWidth="1"/>
    <col min="10019" max="10019" width="9" style="42"/>
    <col min="10020" max="10020" width="11.42578125" style="42" bestFit="1" customWidth="1"/>
    <col min="10021" max="10240" width="9" style="42"/>
    <col min="10241" max="10241" width="1.7109375" style="42" customWidth="1"/>
    <col min="10242" max="10242" width="23.140625" style="42" customWidth="1"/>
    <col min="10243" max="10243" width="27.42578125" style="42" customWidth="1"/>
    <col min="10244" max="10246" width="9" style="42"/>
    <col min="10247" max="10247" width="10.140625" style="42" customWidth="1"/>
    <col min="10248" max="10250" width="9" style="42"/>
    <col min="10251" max="10251" width="11" style="42" customWidth="1"/>
    <col min="10252" max="10252" width="12.85546875" style="42" bestFit="1" customWidth="1"/>
    <col min="10253" max="10258" width="9" style="42"/>
    <col min="10259" max="10259" width="16.7109375" style="42" customWidth="1"/>
    <col min="10260" max="10267" width="9" style="42"/>
    <col min="10268" max="10268" width="12.28515625" style="42" bestFit="1" customWidth="1"/>
    <col min="10269" max="10273" width="9" style="42"/>
    <col min="10274" max="10274" width="10.7109375" style="42" customWidth="1"/>
    <col min="10275" max="10275" width="9" style="42"/>
    <col min="10276" max="10276" width="11.42578125" style="42" bestFit="1" customWidth="1"/>
    <col min="10277" max="10496" width="9" style="42"/>
    <col min="10497" max="10497" width="1.7109375" style="42" customWidth="1"/>
    <col min="10498" max="10498" width="23.140625" style="42" customWidth="1"/>
    <col min="10499" max="10499" width="27.42578125" style="42" customWidth="1"/>
    <col min="10500" max="10502" width="9" style="42"/>
    <col min="10503" max="10503" width="10.140625" style="42" customWidth="1"/>
    <col min="10504" max="10506" width="9" style="42"/>
    <col min="10507" max="10507" width="11" style="42" customWidth="1"/>
    <col min="10508" max="10508" width="12.85546875" style="42" bestFit="1" customWidth="1"/>
    <col min="10509" max="10514" width="9" style="42"/>
    <col min="10515" max="10515" width="16.7109375" style="42" customWidth="1"/>
    <col min="10516" max="10523" width="9" style="42"/>
    <col min="10524" max="10524" width="12.28515625" style="42" bestFit="1" customWidth="1"/>
    <col min="10525" max="10529" width="9" style="42"/>
    <col min="10530" max="10530" width="10.7109375" style="42" customWidth="1"/>
    <col min="10531" max="10531" width="9" style="42"/>
    <col min="10532" max="10532" width="11.42578125" style="42" bestFit="1" customWidth="1"/>
    <col min="10533" max="10752" width="9" style="42"/>
    <col min="10753" max="10753" width="1.7109375" style="42" customWidth="1"/>
    <col min="10754" max="10754" width="23.140625" style="42" customWidth="1"/>
    <col min="10755" max="10755" width="27.42578125" style="42" customWidth="1"/>
    <col min="10756" max="10758" width="9" style="42"/>
    <col min="10759" max="10759" width="10.140625" style="42" customWidth="1"/>
    <col min="10760" max="10762" width="9" style="42"/>
    <col min="10763" max="10763" width="11" style="42" customWidth="1"/>
    <col min="10764" max="10764" width="12.85546875" style="42" bestFit="1" customWidth="1"/>
    <col min="10765" max="10770" width="9" style="42"/>
    <col min="10771" max="10771" width="16.7109375" style="42" customWidth="1"/>
    <col min="10772" max="10779" width="9" style="42"/>
    <col min="10780" max="10780" width="12.28515625" style="42" bestFit="1" customWidth="1"/>
    <col min="10781" max="10785" width="9" style="42"/>
    <col min="10786" max="10786" width="10.7109375" style="42" customWidth="1"/>
    <col min="10787" max="10787" width="9" style="42"/>
    <col min="10788" max="10788" width="11.42578125" style="42" bestFit="1" customWidth="1"/>
    <col min="10789" max="11008" width="9" style="42"/>
    <col min="11009" max="11009" width="1.7109375" style="42" customWidth="1"/>
    <col min="11010" max="11010" width="23.140625" style="42" customWidth="1"/>
    <col min="11011" max="11011" width="27.42578125" style="42" customWidth="1"/>
    <col min="11012" max="11014" width="9" style="42"/>
    <col min="11015" max="11015" width="10.140625" style="42" customWidth="1"/>
    <col min="11016" max="11018" width="9" style="42"/>
    <col min="11019" max="11019" width="11" style="42" customWidth="1"/>
    <col min="11020" max="11020" width="12.85546875" style="42" bestFit="1" customWidth="1"/>
    <col min="11021" max="11026" width="9" style="42"/>
    <col min="11027" max="11027" width="16.7109375" style="42" customWidth="1"/>
    <col min="11028" max="11035" width="9" style="42"/>
    <col min="11036" max="11036" width="12.28515625" style="42" bestFit="1" customWidth="1"/>
    <col min="11037" max="11041" width="9" style="42"/>
    <col min="11042" max="11042" width="10.7109375" style="42" customWidth="1"/>
    <col min="11043" max="11043" width="9" style="42"/>
    <col min="11044" max="11044" width="11.42578125" style="42" bestFit="1" customWidth="1"/>
    <col min="11045" max="11264" width="9" style="42"/>
    <col min="11265" max="11265" width="1.7109375" style="42" customWidth="1"/>
    <col min="11266" max="11266" width="23.140625" style="42" customWidth="1"/>
    <col min="11267" max="11267" width="27.42578125" style="42" customWidth="1"/>
    <col min="11268" max="11270" width="9" style="42"/>
    <col min="11271" max="11271" width="10.140625" style="42" customWidth="1"/>
    <col min="11272" max="11274" width="9" style="42"/>
    <col min="11275" max="11275" width="11" style="42" customWidth="1"/>
    <col min="11276" max="11276" width="12.85546875" style="42" bestFit="1" customWidth="1"/>
    <col min="11277" max="11282" width="9" style="42"/>
    <col min="11283" max="11283" width="16.7109375" style="42" customWidth="1"/>
    <col min="11284" max="11291" width="9" style="42"/>
    <col min="11292" max="11292" width="12.28515625" style="42" bestFit="1" customWidth="1"/>
    <col min="11293" max="11297" width="9" style="42"/>
    <col min="11298" max="11298" width="10.7109375" style="42" customWidth="1"/>
    <col min="11299" max="11299" width="9" style="42"/>
    <col min="11300" max="11300" width="11.42578125" style="42" bestFit="1" customWidth="1"/>
    <col min="11301" max="11520" width="9" style="42"/>
    <col min="11521" max="11521" width="1.7109375" style="42" customWidth="1"/>
    <col min="11522" max="11522" width="23.140625" style="42" customWidth="1"/>
    <col min="11523" max="11523" width="27.42578125" style="42" customWidth="1"/>
    <col min="11524" max="11526" width="9" style="42"/>
    <col min="11527" max="11527" width="10.140625" style="42" customWidth="1"/>
    <col min="11528" max="11530" width="9" style="42"/>
    <col min="11531" max="11531" width="11" style="42" customWidth="1"/>
    <col min="11532" max="11532" width="12.85546875" style="42" bestFit="1" customWidth="1"/>
    <col min="11533" max="11538" width="9" style="42"/>
    <col min="11539" max="11539" width="16.7109375" style="42" customWidth="1"/>
    <col min="11540" max="11547" width="9" style="42"/>
    <col min="11548" max="11548" width="12.28515625" style="42" bestFit="1" customWidth="1"/>
    <col min="11549" max="11553" width="9" style="42"/>
    <col min="11554" max="11554" width="10.7109375" style="42" customWidth="1"/>
    <col min="11555" max="11555" width="9" style="42"/>
    <col min="11556" max="11556" width="11.42578125" style="42" bestFit="1" customWidth="1"/>
    <col min="11557" max="11776" width="9" style="42"/>
    <col min="11777" max="11777" width="1.7109375" style="42" customWidth="1"/>
    <col min="11778" max="11778" width="23.140625" style="42" customWidth="1"/>
    <col min="11779" max="11779" width="27.42578125" style="42" customWidth="1"/>
    <col min="11780" max="11782" width="9" style="42"/>
    <col min="11783" max="11783" width="10.140625" style="42" customWidth="1"/>
    <col min="11784" max="11786" width="9" style="42"/>
    <col min="11787" max="11787" width="11" style="42" customWidth="1"/>
    <col min="11788" max="11788" width="12.85546875" style="42" bestFit="1" customWidth="1"/>
    <col min="11789" max="11794" width="9" style="42"/>
    <col min="11795" max="11795" width="16.7109375" style="42" customWidth="1"/>
    <col min="11796" max="11803" width="9" style="42"/>
    <col min="11804" max="11804" width="12.28515625" style="42" bestFit="1" customWidth="1"/>
    <col min="11805" max="11809" width="9" style="42"/>
    <col min="11810" max="11810" width="10.7109375" style="42" customWidth="1"/>
    <col min="11811" max="11811" width="9" style="42"/>
    <col min="11812" max="11812" width="11.42578125" style="42" bestFit="1" customWidth="1"/>
    <col min="11813" max="12032" width="9" style="42"/>
    <col min="12033" max="12033" width="1.7109375" style="42" customWidth="1"/>
    <col min="12034" max="12034" width="23.140625" style="42" customWidth="1"/>
    <col min="12035" max="12035" width="27.42578125" style="42" customWidth="1"/>
    <col min="12036" max="12038" width="9" style="42"/>
    <col min="12039" max="12039" width="10.140625" style="42" customWidth="1"/>
    <col min="12040" max="12042" width="9" style="42"/>
    <col min="12043" max="12043" width="11" style="42" customWidth="1"/>
    <col min="12044" max="12044" width="12.85546875" style="42" bestFit="1" customWidth="1"/>
    <col min="12045" max="12050" width="9" style="42"/>
    <col min="12051" max="12051" width="16.7109375" style="42" customWidth="1"/>
    <col min="12052" max="12059" width="9" style="42"/>
    <col min="12060" max="12060" width="12.28515625" style="42" bestFit="1" customWidth="1"/>
    <col min="12061" max="12065" width="9" style="42"/>
    <col min="12066" max="12066" width="10.7109375" style="42" customWidth="1"/>
    <col min="12067" max="12067" width="9" style="42"/>
    <col min="12068" max="12068" width="11.42578125" style="42" bestFit="1" customWidth="1"/>
    <col min="12069" max="12288" width="9" style="42"/>
    <col min="12289" max="12289" width="1.7109375" style="42" customWidth="1"/>
    <col min="12290" max="12290" width="23.140625" style="42" customWidth="1"/>
    <col min="12291" max="12291" width="27.42578125" style="42" customWidth="1"/>
    <col min="12292" max="12294" width="9" style="42"/>
    <col min="12295" max="12295" width="10.140625" style="42" customWidth="1"/>
    <col min="12296" max="12298" width="9" style="42"/>
    <col min="12299" max="12299" width="11" style="42" customWidth="1"/>
    <col min="12300" max="12300" width="12.85546875" style="42" bestFit="1" customWidth="1"/>
    <col min="12301" max="12306" width="9" style="42"/>
    <col min="12307" max="12307" width="16.7109375" style="42" customWidth="1"/>
    <col min="12308" max="12315" width="9" style="42"/>
    <col min="12316" max="12316" width="12.28515625" style="42" bestFit="1" customWidth="1"/>
    <col min="12317" max="12321" width="9" style="42"/>
    <col min="12322" max="12322" width="10.7109375" style="42" customWidth="1"/>
    <col min="12323" max="12323" width="9" style="42"/>
    <col min="12324" max="12324" width="11.42578125" style="42" bestFit="1" customWidth="1"/>
    <col min="12325" max="12544" width="9" style="42"/>
    <col min="12545" max="12545" width="1.7109375" style="42" customWidth="1"/>
    <col min="12546" max="12546" width="23.140625" style="42" customWidth="1"/>
    <col min="12547" max="12547" width="27.42578125" style="42" customWidth="1"/>
    <col min="12548" max="12550" width="9" style="42"/>
    <col min="12551" max="12551" width="10.140625" style="42" customWidth="1"/>
    <col min="12552" max="12554" width="9" style="42"/>
    <col min="12555" max="12555" width="11" style="42" customWidth="1"/>
    <col min="12556" max="12556" width="12.85546875" style="42" bestFit="1" customWidth="1"/>
    <col min="12557" max="12562" width="9" style="42"/>
    <col min="12563" max="12563" width="16.7109375" style="42" customWidth="1"/>
    <col min="12564" max="12571" width="9" style="42"/>
    <col min="12572" max="12572" width="12.28515625" style="42" bestFit="1" customWidth="1"/>
    <col min="12573" max="12577" width="9" style="42"/>
    <col min="12578" max="12578" width="10.7109375" style="42" customWidth="1"/>
    <col min="12579" max="12579" width="9" style="42"/>
    <col min="12580" max="12580" width="11.42578125" style="42" bestFit="1" customWidth="1"/>
    <col min="12581" max="12800" width="9" style="42"/>
    <col min="12801" max="12801" width="1.7109375" style="42" customWidth="1"/>
    <col min="12802" max="12802" width="23.140625" style="42" customWidth="1"/>
    <col min="12803" max="12803" width="27.42578125" style="42" customWidth="1"/>
    <col min="12804" max="12806" width="9" style="42"/>
    <col min="12807" max="12807" width="10.140625" style="42" customWidth="1"/>
    <col min="12808" max="12810" width="9" style="42"/>
    <col min="12811" max="12811" width="11" style="42" customWidth="1"/>
    <col min="12812" max="12812" width="12.85546875" style="42" bestFit="1" customWidth="1"/>
    <col min="12813" max="12818" width="9" style="42"/>
    <col min="12819" max="12819" width="16.7109375" style="42" customWidth="1"/>
    <col min="12820" max="12827" width="9" style="42"/>
    <col min="12828" max="12828" width="12.28515625" style="42" bestFit="1" customWidth="1"/>
    <col min="12829" max="12833" width="9" style="42"/>
    <col min="12834" max="12834" width="10.7109375" style="42" customWidth="1"/>
    <col min="12835" max="12835" width="9" style="42"/>
    <col min="12836" max="12836" width="11.42578125" style="42" bestFit="1" customWidth="1"/>
    <col min="12837" max="13056" width="9" style="42"/>
    <col min="13057" max="13057" width="1.7109375" style="42" customWidth="1"/>
    <col min="13058" max="13058" width="23.140625" style="42" customWidth="1"/>
    <col min="13059" max="13059" width="27.42578125" style="42" customWidth="1"/>
    <col min="13060" max="13062" width="9" style="42"/>
    <col min="13063" max="13063" width="10.140625" style="42" customWidth="1"/>
    <col min="13064" max="13066" width="9" style="42"/>
    <col min="13067" max="13067" width="11" style="42" customWidth="1"/>
    <col min="13068" max="13068" width="12.85546875" style="42" bestFit="1" customWidth="1"/>
    <col min="13069" max="13074" width="9" style="42"/>
    <col min="13075" max="13075" width="16.7109375" style="42" customWidth="1"/>
    <col min="13076" max="13083" width="9" style="42"/>
    <col min="13084" max="13084" width="12.28515625" style="42" bestFit="1" customWidth="1"/>
    <col min="13085" max="13089" width="9" style="42"/>
    <col min="13090" max="13090" width="10.7109375" style="42" customWidth="1"/>
    <col min="13091" max="13091" width="9" style="42"/>
    <col min="13092" max="13092" width="11.42578125" style="42" bestFit="1" customWidth="1"/>
    <col min="13093" max="13312" width="9" style="42"/>
    <col min="13313" max="13313" width="1.7109375" style="42" customWidth="1"/>
    <col min="13314" max="13314" width="23.140625" style="42" customWidth="1"/>
    <col min="13315" max="13315" width="27.42578125" style="42" customWidth="1"/>
    <col min="13316" max="13318" width="9" style="42"/>
    <col min="13319" max="13319" width="10.140625" style="42" customWidth="1"/>
    <col min="13320" max="13322" width="9" style="42"/>
    <col min="13323" max="13323" width="11" style="42" customWidth="1"/>
    <col min="13324" max="13324" width="12.85546875" style="42" bestFit="1" customWidth="1"/>
    <col min="13325" max="13330" width="9" style="42"/>
    <col min="13331" max="13331" width="16.7109375" style="42" customWidth="1"/>
    <col min="13332" max="13339" width="9" style="42"/>
    <col min="13340" max="13340" width="12.28515625" style="42" bestFit="1" customWidth="1"/>
    <col min="13341" max="13345" width="9" style="42"/>
    <col min="13346" max="13346" width="10.7109375" style="42" customWidth="1"/>
    <col min="13347" max="13347" width="9" style="42"/>
    <col min="13348" max="13348" width="11.42578125" style="42" bestFit="1" customWidth="1"/>
    <col min="13349" max="13568" width="9" style="42"/>
    <col min="13569" max="13569" width="1.7109375" style="42" customWidth="1"/>
    <col min="13570" max="13570" width="23.140625" style="42" customWidth="1"/>
    <col min="13571" max="13571" width="27.42578125" style="42" customWidth="1"/>
    <col min="13572" max="13574" width="9" style="42"/>
    <col min="13575" max="13575" width="10.140625" style="42" customWidth="1"/>
    <col min="13576" max="13578" width="9" style="42"/>
    <col min="13579" max="13579" width="11" style="42" customWidth="1"/>
    <col min="13580" max="13580" width="12.85546875" style="42" bestFit="1" customWidth="1"/>
    <col min="13581" max="13586" width="9" style="42"/>
    <col min="13587" max="13587" width="16.7109375" style="42" customWidth="1"/>
    <col min="13588" max="13595" width="9" style="42"/>
    <col min="13596" max="13596" width="12.28515625" style="42" bestFit="1" customWidth="1"/>
    <col min="13597" max="13601" width="9" style="42"/>
    <col min="13602" max="13602" width="10.7109375" style="42" customWidth="1"/>
    <col min="13603" max="13603" width="9" style="42"/>
    <col min="13604" max="13604" width="11.42578125" style="42" bestFit="1" customWidth="1"/>
    <col min="13605" max="13824" width="9" style="42"/>
    <col min="13825" max="13825" width="1.7109375" style="42" customWidth="1"/>
    <col min="13826" max="13826" width="23.140625" style="42" customWidth="1"/>
    <col min="13827" max="13827" width="27.42578125" style="42" customWidth="1"/>
    <col min="13828" max="13830" width="9" style="42"/>
    <col min="13831" max="13831" width="10.140625" style="42" customWidth="1"/>
    <col min="13832" max="13834" width="9" style="42"/>
    <col min="13835" max="13835" width="11" style="42" customWidth="1"/>
    <col min="13836" max="13836" width="12.85546875" style="42" bestFit="1" customWidth="1"/>
    <col min="13837" max="13842" width="9" style="42"/>
    <col min="13843" max="13843" width="16.7109375" style="42" customWidth="1"/>
    <col min="13844" max="13851" width="9" style="42"/>
    <col min="13852" max="13852" width="12.28515625" style="42" bestFit="1" customWidth="1"/>
    <col min="13853" max="13857" width="9" style="42"/>
    <col min="13858" max="13858" width="10.7109375" style="42" customWidth="1"/>
    <col min="13859" max="13859" width="9" style="42"/>
    <col min="13860" max="13860" width="11.42578125" style="42" bestFit="1" customWidth="1"/>
    <col min="13861" max="14080" width="9" style="42"/>
    <col min="14081" max="14081" width="1.7109375" style="42" customWidth="1"/>
    <col min="14082" max="14082" width="23.140625" style="42" customWidth="1"/>
    <col min="14083" max="14083" width="27.42578125" style="42" customWidth="1"/>
    <col min="14084" max="14086" width="9" style="42"/>
    <col min="14087" max="14087" width="10.140625" style="42" customWidth="1"/>
    <col min="14088" max="14090" width="9" style="42"/>
    <col min="14091" max="14091" width="11" style="42" customWidth="1"/>
    <col min="14092" max="14092" width="12.85546875" style="42" bestFit="1" customWidth="1"/>
    <col min="14093" max="14098" width="9" style="42"/>
    <col min="14099" max="14099" width="16.7109375" style="42" customWidth="1"/>
    <col min="14100" max="14107" width="9" style="42"/>
    <col min="14108" max="14108" width="12.28515625" style="42" bestFit="1" customWidth="1"/>
    <col min="14109" max="14113" width="9" style="42"/>
    <col min="14114" max="14114" width="10.7109375" style="42" customWidth="1"/>
    <col min="14115" max="14115" width="9" style="42"/>
    <col min="14116" max="14116" width="11.42578125" style="42" bestFit="1" customWidth="1"/>
    <col min="14117" max="14336" width="9" style="42"/>
    <col min="14337" max="14337" width="1.7109375" style="42" customWidth="1"/>
    <col min="14338" max="14338" width="23.140625" style="42" customWidth="1"/>
    <col min="14339" max="14339" width="27.42578125" style="42" customWidth="1"/>
    <col min="14340" max="14342" width="9" style="42"/>
    <col min="14343" max="14343" width="10.140625" style="42" customWidth="1"/>
    <col min="14344" max="14346" width="9" style="42"/>
    <col min="14347" max="14347" width="11" style="42" customWidth="1"/>
    <col min="14348" max="14348" width="12.85546875" style="42" bestFit="1" customWidth="1"/>
    <col min="14349" max="14354" width="9" style="42"/>
    <col min="14355" max="14355" width="16.7109375" style="42" customWidth="1"/>
    <col min="14356" max="14363" width="9" style="42"/>
    <col min="14364" max="14364" width="12.28515625" style="42" bestFit="1" customWidth="1"/>
    <col min="14365" max="14369" width="9" style="42"/>
    <col min="14370" max="14370" width="10.7109375" style="42" customWidth="1"/>
    <col min="14371" max="14371" width="9" style="42"/>
    <col min="14372" max="14372" width="11.42578125" style="42" bestFit="1" customWidth="1"/>
    <col min="14373" max="14592" width="9" style="42"/>
    <col min="14593" max="14593" width="1.7109375" style="42" customWidth="1"/>
    <col min="14594" max="14594" width="23.140625" style="42" customWidth="1"/>
    <col min="14595" max="14595" width="27.42578125" style="42" customWidth="1"/>
    <col min="14596" max="14598" width="9" style="42"/>
    <col min="14599" max="14599" width="10.140625" style="42" customWidth="1"/>
    <col min="14600" max="14602" width="9" style="42"/>
    <col min="14603" max="14603" width="11" style="42" customWidth="1"/>
    <col min="14604" max="14604" width="12.85546875" style="42" bestFit="1" customWidth="1"/>
    <col min="14605" max="14610" width="9" style="42"/>
    <col min="14611" max="14611" width="16.7109375" style="42" customWidth="1"/>
    <col min="14612" max="14619" width="9" style="42"/>
    <col min="14620" max="14620" width="12.28515625" style="42" bestFit="1" customWidth="1"/>
    <col min="14621" max="14625" width="9" style="42"/>
    <col min="14626" max="14626" width="10.7109375" style="42" customWidth="1"/>
    <col min="14627" max="14627" width="9" style="42"/>
    <col min="14628" max="14628" width="11.42578125" style="42" bestFit="1" customWidth="1"/>
    <col min="14629" max="14848" width="9" style="42"/>
    <col min="14849" max="14849" width="1.7109375" style="42" customWidth="1"/>
    <col min="14850" max="14850" width="23.140625" style="42" customWidth="1"/>
    <col min="14851" max="14851" width="27.42578125" style="42" customWidth="1"/>
    <col min="14852" max="14854" width="9" style="42"/>
    <col min="14855" max="14855" width="10.140625" style="42" customWidth="1"/>
    <col min="14856" max="14858" width="9" style="42"/>
    <col min="14859" max="14859" width="11" style="42" customWidth="1"/>
    <col min="14860" max="14860" width="12.85546875" style="42" bestFit="1" customWidth="1"/>
    <col min="14861" max="14866" width="9" style="42"/>
    <col min="14867" max="14867" width="16.7109375" style="42" customWidth="1"/>
    <col min="14868" max="14875" width="9" style="42"/>
    <col min="14876" max="14876" width="12.28515625" style="42" bestFit="1" customWidth="1"/>
    <col min="14877" max="14881" width="9" style="42"/>
    <col min="14882" max="14882" width="10.7109375" style="42" customWidth="1"/>
    <col min="14883" max="14883" width="9" style="42"/>
    <col min="14884" max="14884" width="11.42578125" style="42" bestFit="1" customWidth="1"/>
    <col min="14885" max="15104" width="9" style="42"/>
    <col min="15105" max="15105" width="1.7109375" style="42" customWidth="1"/>
    <col min="15106" max="15106" width="23.140625" style="42" customWidth="1"/>
    <col min="15107" max="15107" width="27.42578125" style="42" customWidth="1"/>
    <col min="15108" max="15110" width="9" style="42"/>
    <col min="15111" max="15111" width="10.140625" style="42" customWidth="1"/>
    <col min="15112" max="15114" width="9" style="42"/>
    <col min="15115" max="15115" width="11" style="42" customWidth="1"/>
    <col min="15116" max="15116" width="12.85546875" style="42" bestFit="1" customWidth="1"/>
    <col min="15117" max="15122" width="9" style="42"/>
    <col min="15123" max="15123" width="16.7109375" style="42" customWidth="1"/>
    <col min="15124" max="15131" width="9" style="42"/>
    <col min="15132" max="15132" width="12.28515625" style="42" bestFit="1" customWidth="1"/>
    <col min="15133" max="15137" width="9" style="42"/>
    <col min="15138" max="15138" width="10.7109375" style="42" customWidth="1"/>
    <col min="15139" max="15139" width="9" style="42"/>
    <col min="15140" max="15140" width="11.42578125" style="42" bestFit="1" customWidth="1"/>
    <col min="15141" max="15360" width="9" style="42"/>
    <col min="15361" max="15361" width="1.7109375" style="42" customWidth="1"/>
    <col min="15362" max="15362" width="23.140625" style="42" customWidth="1"/>
    <col min="15363" max="15363" width="27.42578125" style="42" customWidth="1"/>
    <col min="15364" max="15366" width="9" style="42"/>
    <col min="15367" max="15367" width="10.140625" style="42" customWidth="1"/>
    <col min="15368" max="15370" width="9" style="42"/>
    <col min="15371" max="15371" width="11" style="42" customWidth="1"/>
    <col min="15372" max="15372" width="12.85546875" style="42" bestFit="1" customWidth="1"/>
    <col min="15373" max="15378" width="9" style="42"/>
    <col min="15379" max="15379" width="16.7109375" style="42" customWidth="1"/>
    <col min="15380" max="15387" width="9" style="42"/>
    <col min="15388" max="15388" width="12.28515625" style="42" bestFit="1" customWidth="1"/>
    <col min="15389" max="15393" width="9" style="42"/>
    <col min="15394" max="15394" width="10.7109375" style="42" customWidth="1"/>
    <col min="15395" max="15395" width="9" style="42"/>
    <col min="15396" max="15396" width="11.42578125" style="42" bestFit="1" customWidth="1"/>
    <col min="15397" max="15616" width="9" style="42"/>
    <col min="15617" max="15617" width="1.7109375" style="42" customWidth="1"/>
    <col min="15618" max="15618" width="23.140625" style="42" customWidth="1"/>
    <col min="15619" max="15619" width="27.42578125" style="42" customWidth="1"/>
    <col min="15620" max="15622" width="9" style="42"/>
    <col min="15623" max="15623" width="10.140625" style="42" customWidth="1"/>
    <col min="15624" max="15626" width="9" style="42"/>
    <col min="15627" max="15627" width="11" style="42" customWidth="1"/>
    <col min="15628" max="15628" width="12.85546875" style="42" bestFit="1" customWidth="1"/>
    <col min="15629" max="15634" width="9" style="42"/>
    <col min="15635" max="15635" width="16.7109375" style="42" customWidth="1"/>
    <col min="15636" max="15643" width="9" style="42"/>
    <col min="15644" max="15644" width="12.28515625" style="42" bestFit="1" customWidth="1"/>
    <col min="15645" max="15649" width="9" style="42"/>
    <col min="15650" max="15650" width="10.7109375" style="42" customWidth="1"/>
    <col min="15651" max="15651" width="9" style="42"/>
    <col min="15652" max="15652" width="11.42578125" style="42" bestFit="1" customWidth="1"/>
    <col min="15653" max="15872" width="9" style="42"/>
    <col min="15873" max="15873" width="1.7109375" style="42" customWidth="1"/>
    <col min="15874" max="15874" width="23.140625" style="42" customWidth="1"/>
    <col min="15875" max="15875" width="27.42578125" style="42" customWidth="1"/>
    <col min="15876" max="15878" width="9" style="42"/>
    <col min="15879" max="15879" width="10.140625" style="42" customWidth="1"/>
    <col min="15880" max="15882" width="9" style="42"/>
    <col min="15883" max="15883" width="11" style="42" customWidth="1"/>
    <col min="15884" max="15884" width="12.85546875" style="42" bestFit="1" customWidth="1"/>
    <col min="15885" max="15890" width="9" style="42"/>
    <col min="15891" max="15891" width="16.7109375" style="42" customWidth="1"/>
    <col min="15892" max="15899" width="9" style="42"/>
    <col min="15900" max="15900" width="12.28515625" style="42" bestFit="1" customWidth="1"/>
    <col min="15901" max="15905" width="9" style="42"/>
    <col min="15906" max="15906" width="10.7109375" style="42" customWidth="1"/>
    <col min="15907" max="15907" width="9" style="42"/>
    <col min="15908" max="15908" width="11.42578125" style="42" bestFit="1" customWidth="1"/>
    <col min="15909" max="16128" width="9" style="42"/>
    <col min="16129" max="16129" width="1.7109375" style="42" customWidth="1"/>
    <col min="16130" max="16130" width="23.140625" style="42" customWidth="1"/>
    <col min="16131" max="16131" width="27.42578125" style="42" customWidth="1"/>
    <col min="16132" max="16134" width="9" style="42"/>
    <col min="16135" max="16135" width="10.140625" style="42" customWidth="1"/>
    <col min="16136" max="16138" width="9" style="42"/>
    <col min="16139" max="16139" width="11" style="42" customWidth="1"/>
    <col min="16140" max="16140" width="12.85546875" style="42" bestFit="1" customWidth="1"/>
    <col min="16141" max="16146" width="9" style="42"/>
    <col min="16147" max="16147" width="16.7109375" style="42" customWidth="1"/>
    <col min="16148" max="16155" width="9" style="42"/>
    <col min="16156" max="16156" width="12.28515625" style="42" bestFit="1" customWidth="1"/>
    <col min="16157" max="16161" width="9" style="42"/>
    <col min="16162" max="16162" width="10.7109375" style="42" customWidth="1"/>
    <col min="16163" max="16163" width="9" style="42"/>
    <col min="16164" max="16164" width="11.42578125" style="42" bestFit="1" customWidth="1"/>
    <col min="16165" max="16384" width="9" style="42"/>
  </cols>
  <sheetData>
    <row r="1" spans="2:61" ht="24" customHeight="1">
      <c r="B1" s="852" t="s">
        <v>8</v>
      </c>
      <c r="C1" s="852"/>
      <c r="D1" s="852"/>
      <c r="E1" s="852"/>
      <c r="F1" s="852"/>
      <c r="G1" s="852"/>
      <c r="H1" s="852"/>
      <c r="I1" s="852"/>
      <c r="J1" s="852"/>
      <c r="K1" s="852"/>
      <c r="L1" s="852"/>
      <c r="M1" s="852"/>
      <c r="N1" s="852"/>
      <c r="O1" s="852"/>
      <c r="P1" s="852"/>
      <c r="Q1" s="852"/>
      <c r="R1" s="852"/>
      <c r="S1" s="852"/>
      <c r="X1" s="151" t="s">
        <v>293</v>
      </c>
      <c r="BB1" s="92"/>
      <c r="BC1" s="92"/>
      <c r="BD1" s="92"/>
      <c r="BE1" s="92"/>
      <c r="BF1" s="92"/>
      <c r="BG1" s="92"/>
      <c r="BH1" s="92"/>
      <c r="BI1" s="92"/>
    </row>
    <row r="2" spans="2:61" ht="24" customHeight="1">
      <c r="B2" s="905" t="s">
        <v>498</v>
      </c>
      <c r="C2" s="905"/>
      <c r="D2" s="905"/>
      <c r="E2" s="905"/>
      <c r="F2" s="905"/>
      <c r="G2" s="905"/>
      <c r="H2" s="905"/>
      <c r="I2" s="905"/>
      <c r="J2" s="905"/>
      <c r="K2" s="905"/>
      <c r="L2" s="905"/>
      <c r="M2" s="905"/>
      <c r="N2" s="905"/>
      <c r="O2" s="905"/>
      <c r="P2" s="905"/>
      <c r="Q2" s="905"/>
      <c r="R2" s="905"/>
      <c r="S2" s="905"/>
      <c r="BB2" s="92"/>
      <c r="BC2" s="92"/>
      <c r="BD2" s="92"/>
      <c r="BE2" s="92"/>
      <c r="BF2" s="92"/>
      <c r="BG2" s="92"/>
      <c r="BH2" s="92"/>
      <c r="BI2" s="92"/>
    </row>
    <row r="3" spans="2:61" ht="24" customHeight="1">
      <c r="B3" s="828" t="s">
        <v>499</v>
      </c>
      <c r="C3" s="828"/>
      <c r="D3" s="828"/>
      <c r="E3" s="828"/>
      <c r="F3" s="828"/>
      <c r="G3" s="828"/>
      <c r="H3" s="828"/>
      <c r="I3" s="828"/>
      <c r="J3" s="828"/>
      <c r="K3" s="828"/>
      <c r="L3" s="828"/>
      <c r="M3" s="828"/>
      <c r="N3" s="828"/>
      <c r="O3" s="828"/>
      <c r="P3" s="828"/>
      <c r="Q3" s="828"/>
      <c r="R3" s="828"/>
      <c r="S3" s="828"/>
      <c r="BB3" s="92"/>
      <c r="BC3" s="92"/>
      <c r="BD3" s="92"/>
      <c r="BE3" s="92"/>
      <c r="BF3" s="92"/>
      <c r="BG3" s="92"/>
      <c r="BH3" s="92"/>
      <c r="BI3" s="92"/>
    </row>
    <row r="4" spans="2:61" ht="24" customHeight="1">
      <c r="B4" s="828"/>
      <c r="C4" s="828"/>
      <c r="D4" s="828"/>
      <c r="E4" s="828"/>
      <c r="F4" s="828"/>
      <c r="G4" s="828"/>
      <c r="H4" s="828"/>
      <c r="I4" s="828"/>
      <c r="J4" s="828"/>
      <c r="K4" s="828"/>
      <c r="L4" s="828"/>
      <c r="M4" s="828"/>
      <c r="N4" s="828"/>
      <c r="O4" s="828"/>
      <c r="P4" s="828"/>
      <c r="Q4" s="828"/>
      <c r="R4" s="828"/>
      <c r="S4" s="828"/>
      <c r="BB4" s="92"/>
      <c r="BC4" s="92"/>
      <c r="BD4" s="92"/>
      <c r="BE4" s="92"/>
      <c r="BF4" s="92"/>
      <c r="BG4" s="92"/>
      <c r="BH4" s="92"/>
      <c r="BI4" s="92"/>
    </row>
    <row r="5" spans="2:61" ht="24" customHeight="1">
      <c r="BB5" s="92"/>
      <c r="BC5" s="92"/>
      <c r="BD5" s="92"/>
      <c r="BE5" s="92"/>
      <c r="BF5" s="92"/>
      <c r="BG5" s="92"/>
      <c r="BH5" s="92"/>
      <c r="BI5" s="92"/>
    </row>
    <row r="6" spans="2:61" ht="24" customHeight="1">
      <c r="B6" s="64" t="s">
        <v>3</v>
      </c>
      <c r="C6" s="47"/>
      <c r="D6" s="47"/>
      <c r="E6" s="47"/>
      <c r="F6" s="47"/>
      <c r="G6" s="47"/>
      <c r="H6" s="47"/>
      <c r="I6" s="47"/>
      <c r="J6" s="47"/>
      <c r="K6" s="47"/>
      <c r="L6" s="47"/>
      <c r="M6" s="47"/>
      <c r="N6" s="47"/>
      <c r="O6" s="62"/>
      <c r="P6" s="62"/>
      <c r="Q6" s="62"/>
      <c r="R6" s="62"/>
      <c r="S6" s="63"/>
      <c r="BB6" s="92"/>
      <c r="BC6" s="92"/>
      <c r="BD6" s="92"/>
      <c r="BE6" s="92"/>
      <c r="BF6" s="92"/>
      <c r="BG6" s="92"/>
      <c r="BH6" s="92"/>
      <c r="BI6" s="92"/>
    </row>
    <row r="7" spans="2:61" ht="24" customHeight="1">
      <c r="B7" s="65" t="s">
        <v>370</v>
      </c>
      <c r="C7" s="39"/>
      <c r="D7" s="39"/>
      <c r="E7" s="39"/>
      <c r="F7" s="39"/>
      <c r="G7" s="39"/>
      <c r="H7" s="39"/>
      <c r="I7" s="39"/>
      <c r="J7" s="39"/>
      <c r="K7" s="39"/>
      <c r="L7" s="39"/>
      <c r="M7" s="39"/>
      <c r="N7" s="39"/>
      <c r="O7" s="40"/>
      <c r="P7" s="40"/>
      <c r="Q7" s="40"/>
      <c r="R7" s="40"/>
      <c r="S7" s="41"/>
      <c r="BB7" s="92"/>
      <c r="BC7" s="92"/>
      <c r="BD7" s="92"/>
      <c r="BE7" s="92"/>
      <c r="BF7" s="92"/>
      <c r="BG7" s="92"/>
      <c r="BH7" s="92"/>
      <c r="BI7" s="92"/>
    </row>
    <row r="8" spans="2:61" ht="24" customHeight="1">
      <c r="B8" s="65" t="s">
        <v>294</v>
      </c>
      <c r="C8" s="39"/>
      <c r="D8" s="39"/>
      <c r="E8" s="39"/>
      <c r="F8" s="39"/>
      <c r="G8" s="39"/>
      <c r="H8" s="39"/>
      <c r="I8" s="39"/>
      <c r="J8" s="39"/>
      <c r="K8" s="39"/>
      <c r="L8" s="39"/>
      <c r="M8" s="39"/>
      <c r="N8" s="39"/>
      <c r="O8" s="40"/>
      <c r="P8" s="40"/>
      <c r="Q8" s="40"/>
      <c r="R8" s="40"/>
      <c r="S8" s="41"/>
      <c r="BB8" s="92"/>
      <c r="BC8" s="92"/>
      <c r="BD8" s="92"/>
      <c r="BE8" s="92"/>
      <c r="BF8" s="92"/>
      <c r="BG8" s="92"/>
      <c r="BH8" s="92"/>
      <c r="BI8" s="92"/>
    </row>
    <row r="9" spans="2:61" ht="24" customHeight="1">
      <c r="B9" s="279" t="s">
        <v>295</v>
      </c>
      <c r="C9" s="43"/>
      <c r="D9" s="43"/>
      <c r="E9" s="43"/>
      <c r="F9" s="43"/>
      <c r="G9" s="43"/>
      <c r="H9" s="43"/>
      <c r="I9" s="43"/>
      <c r="J9" s="43"/>
      <c r="K9" s="43"/>
      <c r="L9" s="43"/>
      <c r="M9" s="43"/>
      <c r="N9" s="43"/>
      <c r="O9" s="44"/>
      <c r="P9" s="44"/>
      <c r="Q9" s="44"/>
      <c r="R9" s="44"/>
      <c r="S9" s="45"/>
      <c r="BB9" s="92"/>
      <c r="BC9" s="92"/>
      <c r="BD9" s="92"/>
      <c r="BE9" s="92"/>
      <c r="BF9" s="92"/>
      <c r="BG9" s="92"/>
      <c r="BH9" s="92"/>
      <c r="BI9" s="92"/>
    </row>
    <row r="10" spans="2:61" ht="24" customHeight="1" thickBot="1">
      <c r="BB10" s="92"/>
      <c r="BC10" s="92"/>
      <c r="BD10" s="92"/>
      <c r="BE10" s="92"/>
      <c r="BF10" s="92"/>
      <c r="BG10" s="92"/>
      <c r="BH10" s="92"/>
      <c r="BI10" s="92"/>
    </row>
    <row r="11" spans="2:61" ht="24" customHeight="1" thickBot="1">
      <c r="C11" s="848" t="s">
        <v>140</v>
      </c>
      <c r="D11" s="849"/>
      <c r="E11" s="849"/>
      <c r="F11" s="849"/>
      <c r="G11" s="849"/>
      <c r="H11" s="849"/>
      <c r="I11" s="849"/>
      <c r="J11" s="849"/>
      <c r="K11" s="66"/>
      <c r="L11" s="159">
        <f>SUM(L18:N31,L38:N43,L50:N54,L61:N68,L75:N76)</f>
        <v>0</v>
      </c>
      <c r="M11" s="48" t="s">
        <v>147</v>
      </c>
      <c r="N11" s="67"/>
      <c r="BB11" s="92"/>
      <c r="BC11" s="92"/>
      <c r="BD11" s="92"/>
      <c r="BE11" s="92"/>
      <c r="BF11" s="92"/>
      <c r="BG11" s="92"/>
      <c r="BH11" s="92"/>
      <c r="BI11" s="92"/>
    </row>
    <row r="12" spans="2:61" ht="24" customHeight="1">
      <c r="BB12" s="92"/>
      <c r="BC12" s="92"/>
      <c r="BD12" s="92"/>
      <c r="BE12" s="92"/>
      <c r="BF12" s="92"/>
      <c r="BG12" s="92"/>
      <c r="BH12" s="92"/>
      <c r="BI12" s="92"/>
    </row>
    <row r="13" spans="2:61" ht="24" customHeight="1">
      <c r="B13" s="68" t="s">
        <v>296</v>
      </c>
      <c r="C13" s="117"/>
      <c r="D13" s="117"/>
      <c r="E13" s="117"/>
      <c r="F13" s="117"/>
      <c r="G13" s="117"/>
      <c r="H13" s="117"/>
      <c r="I13" s="117"/>
      <c r="J13" s="117"/>
      <c r="K13" s="117"/>
      <c r="L13" s="117"/>
      <c r="M13" s="117"/>
      <c r="N13" s="117"/>
      <c r="O13" s="117"/>
      <c r="P13" s="117"/>
      <c r="Q13" s="117"/>
      <c r="R13" s="181"/>
      <c r="S13" s="182"/>
      <c r="BB13" s="92"/>
      <c r="BC13" s="92"/>
      <c r="BD13" s="92"/>
      <c r="BE13" s="92"/>
      <c r="BF13" s="92"/>
      <c r="BG13" s="92"/>
      <c r="BH13" s="92"/>
      <c r="BI13" s="92"/>
    </row>
    <row r="14" spans="2:61" ht="24" customHeight="1">
      <c r="B14" s="72" t="s">
        <v>500</v>
      </c>
      <c r="C14" s="50"/>
      <c r="D14" s="50"/>
      <c r="E14" s="50"/>
      <c r="F14" s="50"/>
      <c r="G14" s="50"/>
      <c r="H14" s="50"/>
      <c r="I14" s="50"/>
      <c r="J14" s="50"/>
      <c r="K14" s="50"/>
      <c r="L14" s="50"/>
      <c r="M14" s="50"/>
      <c r="N14" s="50"/>
      <c r="O14" s="50"/>
      <c r="P14" s="50"/>
      <c r="Q14" s="50"/>
      <c r="R14" s="185"/>
      <c r="S14" s="186"/>
      <c r="BB14" s="92"/>
      <c r="BC14" s="92"/>
      <c r="BD14" s="92"/>
      <c r="BE14" s="92"/>
      <c r="BF14" s="92"/>
      <c r="BG14" s="92"/>
      <c r="BH14" s="92"/>
      <c r="BI14" s="92"/>
    </row>
    <row r="15" spans="2:61" ht="24" customHeight="1">
      <c r="B15" s="70"/>
      <c r="C15" s="46"/>
      <c r="D15" s="46"/>
      <c r="E15" s="46"/>
      <c r="F15" s="46"/>
      <c r="G15" s="46"/>
      <c r="H15" s="46"/>
      <c r="I15" s="46"/>
      <c r="J15" s="46"/>
      <c r="K15" s="46"/>
      <c r="L15" s="46"/>
      <c r="M15" s="46"/>
      <c r="N15" s="46"/>
      <c r="O15" s="46"/>
      <c r="P15" s="46"/>
      <c r="Q15" s="46"/>
      <c r="R15" s="183"/>
      <c r="S15" s="184"/>
      <c r="V15" s="151" t="s">
        <v>297</v>
      </c>
      <c r="AB15" s="151" t="s">
        <v>298</v>
      </c>
      <c r="AZ15" s="92"/>
      <c r="BA15" s="92"/>
      <c r="BB15" s="92"/>
      <c r="BC15" s="92"/>
      <c r="BD15" s="92"/>
      <c r="BE15" s="92"/>
      <c r="BF15" s="92"/>
      <c r="BG15" s="92"/>
    </row>
    <row r="16" spans="2:61" ht="24" customHeight="1">
      <c r="B16" s="824"/>
      <c r="C16" s="993"/>
      <c r="D16" s="993" t="s">
        <v>220</v>
      </c>
      <c r="E16" s="993"/>
      <c r="F16" s="824" t="s">
        <v>11</v>
      </c>
      <c r="G16" s="825"/>
      <c r="H16" s="824" t="s">
        <v>65</v>
      </c>
      <c r="I16" s="993"/>
      <c r="J16" s="993"/>
      <c r="K16" s="825"/>
      <c r="L16" s="824" t="s">
        <v>146</v>
      </c>
      <c r="M16" s="993"/>
      <c r="N16" s="825"/>
      <c r="O16" s="801" t="s">
        <v>242</v>
      </c>
      <c r="P16" s="802"/>
      <c r="Q16" s="824" t="s">
        <v>196</v>
      </c>
      <c r="R16" s="825"/>
      <c r="S16" s="797" t="s">
        <v>245</v>
      </c>
      <c r="V16" s="151" t="s">
        <v>150</v>
      </c>
      <c r="Y16" s="151" t="s">
        <v>149</v>
      </c>
      <c r="AB16" s="151" t="s">
        <v>150</v>
      </c>
      <c r="AE16" s="151" t="s">
        <v>149</v>
      </c>
      <c r="AH16" s="151" t="s">
        <v>299</v>
      </c>
      <c r="AZ16" s="92"/>
      <c r="BA16" s="92"/>
      <c r="BB16" s="92"/>
      <c r="BC16" s="92"/>
      <c r="BD16" s="92"/>
      <c r="BE16" s="92"/>
      <c r="BF16" s="92"/>
      <c r="BG16" s="92"/>
    </row>
    <row r="17" spans="1:61" ht="32.25" customHeight="1" thickBot="1">
      <c r="A17" s="280" t="s">
        <v>300</v>
      </c>
      <c r="B17" s="821"/>
      <c r="C17" s="822"/>
      <c r="D17" s="994"/>
      <c r="E17" s="994"/>
      <c r="F17" s="814" t="s">
        <v>141</v>
      </c>
      <c r="G17" s="815"/>
      <c r="H17" s="821"/>
      <c r="I17" s="822"/>
      <c r="J17" s="822"/>
      <c r="K17" s="823"/>
      <c r="L17" s="821"/>
      <c r="M17" s="822"/>
      <c r="N17" s="823"/>
      <c r="O17" s="803"/>
      <c r="P17" s="804"/>
      <c r="Q17" s="821"/>
      <c r="R17" s="823"/>
      <c r="S17" s="797"/>
      <c r="T17" s="125" t="s">
        <v>301</v>
      </c>
      <c r="V17" s="151" t="s">
        <v>302</v>
      </c>
      <c r="W17" s="151" t="s">
        <v>303</v>
      </c>
      <c r="X17" s="151" t="s">
        <v>304</v>
      </c>
      <c r="Y17" s="151" t="s">
        <v>302</v>
      </c>
      <c r="Z17" s="151" t="s">
        <v>303</v>
      </c>
      <c r="AA17" s="151" t="s">
        <v>304</v>
      </c>
      <c r="AB17" s="151" t="s">
        <v>302</v>
      </c>
      <c r="AC17" s="151" t="s">
        <v>303</v>
      </c>
      <c r="AD17" s="151" t="s">
        <v>304</v>
      </c>
      <c r="AE17" s="151" t="s">
        <v>302</v>
      </c>
      <c r="AF17" s="151" t="s">
        <v>303</v>
      </c>
      <c r="AG17" s="151" t="s">
        <v>304</v>
      </c>
      <c r="AH17" s="151" t="s">
        <v>181</v>
      </c>
      <c r="AZ17" s="92"/>
      <c r="BA17" s="92"/>
      <c r="BB17" s="92"/>
      <c r="BC17" s="92"/>
      <c r="BD17" s="92"/>
      <c r="BE17" s="92"/>
      <c r="BF17" s="92"/>
      <c r="BG17" s="92"/>
    </row>
    <row r="18" spans="1:61" ht="48.75" thickTop="1" thickBot="1">
      <c r="A18" s="280" t="s">
        <v>305</v>
      </c>
      <c r="B18" s="281" t="s">
        <v>306</v>
      </c>
      <c r="C18" s="282" t="s">
        <v>307</v>
      </c>
      <c r="D18" s="1007"/>
      <c r="E18" s="1008"/>
      <c r="F18" s="798" t="s">
        <v>221</v>
      </c>
      <c r="G18" s="799"/>
      <c r="H18" s="1005">
        <f>IF(F18='מקדמי פליטה'!$B$142,'מקדמי פליטה'!B144,IF(F18='מקדמי פליטה'!$D$142,'מקדמי פליטה'!D144,'מקדמי פליטה'!E144))</f>
        <v>3.1862999999999997</v>
      </c>
      <c r="I18" s="1006"/>
      <c r="J18" s="995" t="s">
        <v>308</v>
      </c>
      <c r="K18" s="996"/>
      <c r="L18" s="931">
        <f>+D18*H18</f>
        <v>0</v>
      </c>
      <c r="M18" s="932"/>
      <c r="N18" s="933"/>
      <c r="O18" s="755">
        <f>+L18/סיכום!$C$34</f>
        <v>0</v>
      </c>
      <c r="P18" s="756"/>
      <c r="Q18" s="757" t="s">
        <v>198</v>
      </c>
      <c r="R18" s="758"/>
      <c r="S18" s="204"/>
      <c r="T18" s="125" t="str">
        <f>IF(L18=0,"n",IF(L18&gt;=25000,"n",IF(O18&gt;=0.05,"n","y")))</f>
        <v>n</v>
      </c>
      <c r="V18" s="151">
        <v>3.0000000000000001E-3</v>
      </c>
      <c r="W18" s="151">
        <v>3.0000000000000001E-3</v>
      </c>
      <c r="X18" s="151">
        <v>0.01</v>
      </c>
      <c r="Y18" s="151">
        <v>5.9999999999999995E-4</v>
      </c>
      <c r="Z18" s="151">
        <v>5.9999999999999995E-4</v>
      </c>
      <c r="AA18" s="151">
        <v>5.9999999999999995E-4</v>
      </c>
      <c r="AB18" s="151">
        <f t="shared" ref="AB18:AG30" si="0">+V18*$AH18</f>
        <v>0</v>
      </c>
      <c r="AC18" s="151">
        <f t="shared" si="0"/>
        <v>0</v>
      </c>
      <c r="AD18" s="151">
        <f t="shared" si="0"/>
        <v>0</v>
      </c>
      <c r="AE18" s="151">
        <f t="shared" si="0"/>
        <v>0</v>
      </c>
      <c r="AF18" s="151">
        <f t="shared" si="0"/>
        <v>0</v>
      </c>
      <c r="AG18" s="151">
        <f t="shared" si="0"/>
        <v>0</v>
      </c>
      <c r="AH18" s="151">
        <f>+IF(F18=$AH$17,D18,(IF(F18="ton",D18*'מקדמי פליטה'!C144/1000,D18*'מקדמי פליטה'!F144*'מקדמי פליטה'!C144/1000000)))</f>
        <v>0</v>
      </c>
      <c r="AZ18" s="92"/>
      <c r="BA18" s="92"/>
      <c r="BB18" s="92"/>
      <c r="BC18" s="92"/>
      <c r="BD18" s="92"/>
      <c r="BE18" s="92"/>
      <c r="BF18" s="92"/>
      <c r="BG18" s="92"/>
    </row>
    <row r="19" spans="1:61" ht="33" thickTop="1" thickBot="1">
      <c r="B19" s="59" t="s">
        <v>309</v>
      </c>
      <c r="C19" s="283" t="s">
        <v>310</v>
      </c>
      <c r="D19" s="1007"/>
      <c r="E19" s="1008"/>
      <c r="F19" s="798" t="s">
        <v>221</v>
      </c>
      <c r="G19" s="799"/>
      <c r="H19" s="1005">
        <f>IF(F19='מקדמי פליטה'!$B$142,'מקדמי פליטה'!B145,IF(F19='מקדמי פליטה'!$D$142,'מקדמי פליטה'!D145,'מקדמי פליטה'!E145))</f>
        <v>3.12696</v>
      </c>
      <c r="I19" s="1006"/>
      <c r="J19" s="997"/>
      <c r="K19" s="998"/>
      <c r="L19" s="931">
        <f t="shared" ref="L19:L31" si="1">+D19*H19</f>
        <v>0</v>
      </c>
      <c r="M19" s="932"/>
      <c r="N19" s="933"/>
      <c r="O19" s="755">
        <f>+L19/סיכום!$C$34</f>
        <v>0</v>
      </c>
      <c r="P19" s="756"/>
      <c r="Q19" s="757" t="s">
        <v>198</v>
      </c>
      <c r="R19" s="758"/>
      <c r="S19" s="204"/>
      <c r="T19" s="125" t="str">
        <f t="shared" ref="T19:T31" si="2">IF(L19=0,"n",IF(L19&gt;=25000,"n",IF(O19&gt;=0.05,"n","y")))</f>
        <v>n</v>
      </c>
      <c r="V19" s="151">
        <v>3.0000000000000001E-3</v>
      </c>
      <c r="W19" s="151">
        <v>3.0000000000000001E-3</v>
      </c>
      <c r="X19" s="151">
        <v>0.01</v>
      </c>
      <c r="Y19" s="151">
        <v>5.9999999999999995E-4</v>
      </c>
      <c r="Z19" s="151">
        <v>5.9999999999999995E-4</v>
      </c>
      <c r="AA19" s="151">
        <v>5.9999999999999995E-4</v>
      </c>
      <c r="AB19" s="151">
        <f t="shared" ref="AB19" si="3">+V19*$AH19</f>
        <v>0</v>
      </c>
      <c r="AC19" s="151">
        <f t="shared" si="0"/>
        <v>0</v>
      </c>
      <c r="AD19" s="151">
        <f t="shared" si="0"/>
        <v>0</v>
      </c>
      <c r="AE19" s="151">
        <f t="shared" si="0"/>
        <v>0</v>
      </c>
      <c r="AF19" s="151">
        <f t="shared" si="0"/>
        <v>0</v>
      </c>
      <c r="AG19" s="151">
        <f t="shared" si="0"/>
        <v>0</v>
      </c>
      <c r="AH19" s="151">
        <f>+IF(F19=$AH$17,D19,(IF(F19="ton",D19*'מקדמי פליטה'!C145/1000,D19*'מקדמי פליטה'!F145*'מקדמי פליטה'!C145/1000000)))</f>
        <v>0</v>
      </c>
      <c r="AZ19" s="92"/>
      <c r="BA19" s="92"/>
      <c r="BB19" s="92"/>
      <c r="BC19" s="92"/>
      <c r="BD19" s="92"/>
      <c r="BE19" s="92"/>
      <c r="BF19" s="92"/>
      <c r="BG19" s="92"/>
    </row>
    <row r="20" spans="1:61" ht="24" customHeight="1" thickTop="1" thickBot="1">
      <c r="B20" s="59" t="s">
        <v>311</v>
      </c>
      <c r="C20" s="283" t="s">
        <v>312</v>
      </c>
      <c r="D20" s="1007"/>
      <c r="E20" s="1008"/>
      <c r="F20" s="798" t="s">
        <v>221</v>
      </c>
      <c r="G20" s="799"/>
      <c r="H20" s="1005">
        <f>IF(F20='מקדמי פליטה'!$B$142,'מקדמי פליטה'!B146,IF(F20='מקדמי פליטה'!$D$142,'מקדמי פליטה'!D146,'מקדמי פליטה'!E146))</f>
        <v>3.1492200000000001</v>
      </c>
      <c r="I20" s="1006"/>
      <c r="J20" s="997"/>
      <c r="K20" s="998"/>
      <c r="L20" s="931">
        <f t="shared" si="1"/>
        <v>0</v>
      </c>
      <c r="M20" s="932"/>
      <c r="N20" s="933"/>
      <c r="O20" s="755">
        <f>+L20/סיכום!$C$34</f>
        <v>0</v>
      </c>
      <c r="P20" s="756"/>
      <c r="Q20" s="757" t="s">
        <v>198</v>
      </c>
      <c r="R20" s="758"/>
      <c r="S20" s="204"/>
      <c r="T20" s="125" t="str">
        <f t="shared" si="2"/>
        <v>n</v>
      </c>
      <c r="V20" s="151">
        <v>3.0000000000000001E-3</v>
      </c>
      <c r="W20" s="151">
        <v>3.0000000000000001E-3</v>
      </c>
      <c r="X20" s="151">
        <v>0.01</v>
      </c>
      <c r="Y20" s="151">
        <v>5.9999999999999995E-4</v>
      </c>
      <c r="Z20" s="151">
        <v>5.9999999999999995E-4</v>
      </c>
      <c r="AA20" s="151">
        <v>5.9999999999999995E-4</v>
      </c>
      <c r="AB20" s="151">
        <f t="shared" si="0"/>
        <v>0</v>
      </c>
      <c r="AC20" s="151">
        <f t="shared" si="0"/>
        <v>0</v>
      </c>
      <c r="AD20" s="151">
        <f t="shared" si="0"/>
        <v>0</v>
      </c>
      <c r="AE20" s="151">
        <f t="shared" si="0"/>
        <v>0</v>
      </c>
      <c r="AF20" s="151">
        <f t="shared" si="0"/>
        <v>0</v>
      </c>
      <c r="AG20" s="151">
        <f t="shared" si="0"/>
        <v>0</v>
      </c>
      <c r="AH20" s="151">
        <f>+IF(F20=$AH$17,D20,(IF(F20="ton",D20*'מקדמי פליטה'!C146/1000,D20*'מקדמי פליטה'!F146*'מקדמי פליטה'!C146/1000000)))</f>
        <v>0</v>
      </c>
      <c r="AZ20" s="92"/>
      <c r="BA20" s="92"/>
      <c r="BB20" s="92"/>
      <c r="BC20" s="92"/>
      <c r="BD20" s="92"/>
      <c r="BE20" s="92"/>
      <c r="BF20" s="92"/>
      <c r="BG20" s="92"/>
    </row>
    <row r="21" spans="1:61" ht="24" customHeight="1" thickTop="1" thickBot="1">
      <c r="B21" s="59" t="s">
        <v>313</v>
      </c>
      <c r="C21" s="283" t="s">
        <v>314</v>
      </c>
      <c r="D21" s="1007"/>
      <c r="E21" s="1008"/>
      <c r="F21" s="798" t="s">
        <v>221</v>
      </c>
      <c r="G21" s="799"/>
      <c r="H21" s="1005">
        <f>IF(F21='מקדמי פליטה'!$B$142,'מקדמי פליטה'!B147,IF(F21='מקדמי פליטה'!$D$142,'מקדמי פליטה'!D147,'מקדמי פליטה'!E147))</f>
        <v>2.9846300000000001</v>
      </c>
      <c r="I21" s="1006"/>
      <c r="J21" s="997"/>
      <c r="K21" s="998"/>
      <c r="L21" s="931">
        <f t="shared" si="1"/>
        <v>0</v>
      </c>
      <c r="M21" s="932"/>
      <c r="N21" s="933"/>
      <c r="O21" s="755">
        <f>+L21/סיכום!$C$34</f>
        <v>0</v>
      </c>
      <c r="P21" s="756"/>
      <c r="Q21" s="757" t="s">
        <v>198</v>
      </c>
      <c r="R21" s="758"/>
      <c r="S21" s="204"/>
      <c r="T21" s="125" t="str">
        <f t="shared" si="2"/>
        <v>n</v>
      </c>
      <c r="V21" s="151">
        <v>1E-3</v>
      </c>
      <c r="W21" s="151">
        <v>1E-3</v>
      </c>
      <c r="X21" s="151">
        <v>5.0000000000000001E-3</v>
      </c>
      <c r="Y21" s="151">
        <v>1E-4</v>
      </c>
      <c r="Z21" s="151">
        <v>1E-4</v>
      </c>
      <c r="AA21" s="151">
        <v>1E-4</v>
      </c>
      <c r="AB21" s="151">
        <f t="shared" si="0"/>
        <v>0</v>
      </c>
      <c r="AC21" s="151">
        <f t="shared" si="0"/>
        <v>0</v>
      </c>
      <c r="AD21" s="151">
        <f t="shared" si="0"/>
        <v>0</v>
      </c>
      <c r="AE21" s="151">
        <f t="shared" si="0"/>
        <v>0</v>
      </c>
      <c r="AF21" s="151">
        <f t="shared" si="0"/>
        <v>0</v>
      </c>
      <c r="AG21" s="151">
        <f t="shared" si="0"/>
        <v>0</v>
      </c>
      <c r="AH21" s="151">
        <f>+IF(F21=$AH$17,D21,(IF(F21="ton",D21*'מקדמי פליטה'!C147/1000,D21*'מקדמי פליטה'!F147*'מקדמי פליטה'!C147/1000000)))</f>
        <v>0</v>
      </c>
      <c r="AZ21" s="92"/>
      <c r="BA21" s="92"/>
      <c r="BB21" s="92"/>
      <c r="BC21" s="92"/>
      <c r="BD21" s="92"/>
      <c r="BE21" s="92"/>
      <c r="BF21" s="92"/>
      <c r="BG21" s="92"/>
    </row>
    <row r="22" spans="1:61" ht="24" customHeight="1" thickTop="1" thickBot="1">
      <c r="B22" s="59" t="s">
        <v>315</v>
      </c>
      <c r="C22" s="283" t="s">
        <v>316</v>
      </c>
      <c r="D22" s="1007"/>
      <c r="E22" s="1008"/>
      <c r="F22" s="798" t="s">
        <v>221</v>
      </c>
      <c r="G22" s="799"/>
      <c r="H22" s="1005">
        <f>IF(F22='מקדמי פליטה'!$B$142,'מקדמי פליטה'!B148,IF(F22='מקדמי פליטה'!$D$142,'מקדמי פליטה'!D148,'מקדמי פליטה'!E148))</f>
        <v>3.0931250000000001</v>
      </c>
      <c r="I22" s="1006"/>
      <c r="J22" s="997"/>
      <c r="K22" s="998"/>
      <c r="L22" s="931">
        <f t="shared" si="1"/>
        <v>0</v>
      </c>
      <c r="M22" s="932"/>
      <c r="N22" s="933"/>
      <c r="O22" s="755">
        <f>+L22/סיכום!$C$34</f>
        <v>0</v>
      </c>
      <c r="P22" s="756"/>
      <c r="Q22" s="757" t="s">
        <v>198</v>
      </c>
      <c r="R22" s="758"/>
      <c r="S22" s="204"/>
      <c r="T22" s="125" t="str">
        <f t="shared" si="2"/>
        <v>n</v>
      </c>
      <c r="V22" s="151">
        <v>3.0000000000000001E-3</v>
      </c>
      <c r="W22" s="151">
        <v>3.0000000000000001E-3</v>
      </c>
      <c r="X22" s="151">
        <v>0.01</v>
      </c>
      <c r="Y22" s="151">
        <v>5.9999999999999995E-4</v>
      </c>
      <c r="Z22" s="151">
        <v>5.9999999999999995E-4</v>
      </c>
      <c r="AA22" s="151">
        <v>5.9999999999999995E-4</v>
      </c>
      <c r="AB22" s="151">
        <f t="shared" si="0"/>
        <v>0</v>
      </c>
      <c r="AC22" s="151">
        <f t="shared" si="0"/>
        <v>0</v>
      </c>
      <c r="AD22" s="151">
        <f t="shared" si="0"/>
        <v>0</v>
      </c>
      <c r="AE22" s="151">
        <f t="shared" si="0"/>
        <v>0</v>
      </c>
      <c r="AF22" s="151">
        <f t="shared" si="0"/>
        <v>0</v>
      </c>
      <c r="AG22" s="151">
        <f t="shared" si="0"/>
        <v>0</v>
      </c>
      <c r="AH22" s="151">
        <f>+IF(F22=$AH$17,D22,(IF(F22="ton",D22*'מקדמי פליטה'!C148/1000,D22*'מקדמי פליטה'!F148*'מקדמי פליטה'!C148/1000000)))</f>
        <v>0</v>
      </c>
      <c r="AZ22" s="92"/>
      <c r="BA22" s="92"/>
      <c r="BB22" s="92"/>
      <c r="BC22" s="92"/>
      <c r="BD22" s="92"/>
      <c r="BE22" s="92"/>
      <c r="BF22" s="92"/>
      <c r="BG22" s="92"/>
    </row>
    <row r="23" spans="1:61" ht="24" customHeight="1" thickTop="1" thickBot="1">
      <c r="B23" s="59" t="s">
        <v>317</v>
      </c>
      <c r="C23" s="283" t="s">
        <v>318</v>
      </c>
      <c r="D23" s="1007"/>
      <c r="E23" s="1008"/>
      <c r="F23" s="798" t="s">
        <v>221</v>
      </c>
      <c r="G23" s="799"/>
      <c r="H23" s="1005">
        <f>IF(F23='מקדמי פליטה'!$B$142,'מקדמי פליטה'!B149,IF(F23='מקדמי פליטה'!$D$142,'מקדמי פליטה'!D149,'מקדמי פליטה'!E149))</f>
        <v>3.0015879999999999</v>
      </c>
      <c r="I23" s="1006"/>
      <c r="J23" s="997"/>
      <c r="K23" s="998"/>
      <c r="L23" s="931">
        <f t="shared" si="1"/>
        <v>0</v>
      </c>
      <c r="M23" s="932"/>
      <c r="N23" s="933"/>
      <c r="O23" s="755">
        <f>+L23/סיכום!$C$34</f>
        <v>0</v>
      </c>
      <c r="P23" s="756"/>
      <c r="Q23" s="757" t="s">
        <v>198</v>
      </c>
      <c r="R23" s="758"/>
      <c r="S23" s="204"/>
      <c r="T23" s="125" t="str">
        <f t="shared" si="2"/>
        <v>n</v>
      </c>
      <c r="V23" s="151">
        <v>3.0000000000000001E-3</v>
      </c>
      <c r="W23" s="151">
        <v>3.0000000000000001E-3</v>
      </c>
      <c r="X23" s="151">
        <v>0.01</v>
      </c>
      <c r="Y23" s="151">
        <v>5.9999999999999995E-4</v>
      </c>
      <c r="Z23" s="151">
        <v>5.9999999999999995E-4</v>
      </c>
      <c r="AA23" s="151">
        <v>5.9999999999999995E-4</v>
      </c>
      <c r="AB23" s="151">
        <f t="shared" si="0"/>
        <v>0</v>
      </c>
      <c r="AC23" s="151">
        <f t="shared" si="0"/>
        <v>0</v>
      </c>
      <c r="AD23" s="151">
        <f t="shared" si="0"/>
        <v>0</v>
      </c>
      <c r="AE23" s="151">
        <f t="shared" si="0"/>
        <v>0</v>
      </c>
      <c r="AF23" s="151">
        <f t="shared" si="0"/>
        <v>0</v>
      </c>
      <c r="AG23" s="151">
        <f t="shared" si="0"/>
        <v>0</v>
      </c>
      <c r="AH23" s="151">
        <f>+IF(F23=$AH$17,D23,(IF(F23="ton",D23*'מקדמי פליטה'!C149/1000,D23*'מקדמי פליטה'!F149*'מקדמי פליטה'!C149/1000000)))</f>
        <v>0</v>
      </c>
      <c r="AZ23" s="92"/>
      <c r="BA23" s="92"/>
      <c r="BB23" s="92"/>
      <c r="BC23" s="92"/>
      <c r="BD23" s="92"/>
      <c r="BE23" s="92"/>
      <c r="BF23" s="92"/>
      <c r="BG23" s="92"/>
    </row>
    <row r="24" spans="1:61" ht="24" customHeight="1" thickTop="1" thickBot="1">
      <c r="B24" s="59" t="s">
        <v>319</v>
      </c>
      <c r="C24" s="283" t="s">
        <v>320</v>
      </c>
      <c r="D24" s="1007"/>
      <c r="E24" s="1008"/>
      <c r="F24" s="798" t="s">
        <v>221</v>
      </c>
      <c r="G24" s="799"/>
      <c r="H24" s="1005">
        <f>IF(F24='מקדמי פליטה'!$B$142,'מקדמי פליטה'!B150,IF(F24='מקדמי פליטה'!$D$142,'מקדמי פליטה'!D150,'מקדמי פליטה'!E150))</f>
        <v>2.8582399999999999</v>
      </c>
      <c r="I24" s="1006"/>
      <c r="J24" s="997"/>
      <c r="K24" s="998"/>
      <c r="L24" s="931">
        <f t="shared" si="1"/>
        <v>0</v>
      </c>
      <c r="M24" s="932"/>
      <c r="N24" s="933"/>
      <c r="O24" s="755">
        <f>+L24/סיכום!$C$34</f>
        <v>0</v>
      </c>
      <c r="P24" s="756"/>
      <c r="Q24" s="757" t="s">
        <v>198</v>
      </c>
      <c r="R24" s="758"/>
      <c r="S24" s="204"/>
      <c r="T24" s="125" t="str">
        <f t="shared" si="2"/>
        <v>n</v>
      </c>
      <c r="V24" s="151">
        <v>1E-3</v>
      </c>
      <c r="W24" s="151">
        <v>1E-3</v>
      </c>
      <c r="X24" s="151">
        <v>5.0000000000000001E-3</v>
      </c>
      <c r="Y24" s="151">
        <v>1E-4</v>
      </c>
      <c r="Z24" s="151">
        <v>1E-4</v>
      </c>
      <c r="AA24" s="151">
        <v>1E-4</v>
      </c>
      <c r="AB24" s="151">
        <f t="shared" si="0"/>
        <v>0</v>
      </c>
      <c r="AC24" s="151">
        <f t="shared" si="0"/>
        <v>0</v>
      </c>
      <c r="AD24" s="151">
        <f t="shared" si="0"/>
        <v>0</v>
      </c>
      <c r="AE24" s="151">
        <f t="shared" si="0"/>
        <v>0</v>
      </c>
      <c r="AF24" s="151">
        <f t="shared" si="0"/>
        <v>0</v>
      </c>
      <c r="AG24" s="151">
        <f t="shared" si="0"/>
        <v>0</v>
      </c>
      <c r="AH24" s="151">
        <f>+IF(F24=$AH$17,D24,(IF(F24="ton",D24*'מקדמי פליטה'!C150/1000,D24*'מקדמי פליטה'!F150*'מקדמי פליטה'!C150/1000000)))</f>
        <v>0</v>
      </c>
      <c r="AZ24" s="92"/>
      <c r="BA24" s="92"/>
      <c r="BB24" s="92"/>
      <c r="BC24" s="92"/>
      <c r="BD24" s="92"/>
      <c r="BE24" s="92"/>
      <c r="BF24" s="92"/>
      <c r="BG24" s="92"/>
    </row>
    <row r="25" spans="1:61" ht="24" customHeight="1" thickTop="1" thickBot="1">
      <c r="B25" s="59" t="s">
        <v>321</v>
      </c>
      <c r="C25" s="283" t="s">
        <v>322</v>
      </c>
      <c r="D25" s="1007"/>
      <c r="E25" s="1008"/>
      <c r="F25" s="798" t="s">
        <v>221</v>
      </c>
      <c r="G25" s="799"/>
      <c r="H25" s="1005">
        <f>IF(F25='מקדמי פליטה'!$B$142,'מקדמי פליטה'!B151,IF(F25='מקדמי פליטה'!$D$142,'מקדמי פליטה'!D151,'מקדמי פליטה'!E151))</f>
        <v>3.0256379999999998</v>
      </c>
      <c r="I25" s="1006"/>
      <c r="J25" s="997"/>
      <c r="K25" s="998"/>
      <c r="L25" s="931">
        <f t="shared" si="1"/>
        <v>0</v>
      </c>
      <c r="M25" s="932"/>
      <c r="N25" s="933"/>
      <c r="O25" s="755">
        <f>+L25/סיכום!$C$34</f>
        <v>0</v>
      </c>
      <c r="P25" s="756"/>
      <c r="Q25" s="757" t="s">
        <v>198</v>
      </c>
      <c r="R25" s="758"/>
      <c r="S25" s="204"/>
      <c r="T25" s="125" t="str">
        <f t="shared" si="2"/>
        <v>n</v>
      </c>
      <c r="V25" s="151">
        <v>3.0000000000000001E-3</v>
      </c>
      <c r="W25" s="151">
        <v>3.0000000000000001E-3</v>
      </c>
      <c r="X25" s="151">
        <v>0.01</v>
      </c>
      <c r="Y25" s="151">
        <v>5.9999999999999995E-4</v>
      </c>
      <c r="Z25" s="151">
        <v>5.9999999999999995E-4</v>
      </c>
      <c r="AA25" s="151">
        <v>5.9999999999999995E-4</v>
      </c>
      <c r="AB25" s="151">
        <f t="shared" si="0"/>
        <v>0</v>
      </c>
      <c r="AC25" s="151">
        <f t="shared" si="0"/>
        <v>0</v>
      </c>
      <c r="AD25" s="151">
        <f t="shared" si="0"/>
        <v>0</v>
      </c>
      <c r="AE25" s="151">
        <f t="shared" si="0"/>
        <v>0</v>
      </c>
      <c r="AF25" s="151">
        <f t="shared" si="0"/>
        <v>0</v>
      </c>
      <c r="AG25" s="151">
        <f t="shared" si="0"/>
        <v>0</v>
      </c>
      <c r="AH25" s="151">
        <f>+IF(F25=$AH$17,D25,(IF(F25="ton",D25*'מקדמי פליטה'!C151/1000,D25*'מקדמי פליטה'!F151*'מקדמי פליטה'!C151/1000000)))</f>
        <v>0</v>
      </c>
      <c r="AZ25" s="92"/>
      <c r="BA25" s="92"/>
      <c r="BB25" s="92"/>
      <c r="BC25" s="92"/>
      <c r="BD25" s="92"/>
      <c r="BE25" s="92"/>
      <c r="BF25" s="92"/>
      <c r="BG25" s="92"/>
    </row>
    <row r="26" spans="1:61" ht="24" customHeight="1" thickTop="1" thickBot="1">
      <c r="B26" s="59" t="s">
        <v>323</v>
      </c>
      <c r="C26" s="283" t="s">
        <v>324</v>
      </c>
      <c r="D26" s="1007"/>
      <c r="E26" s="1008"/>
      <c r="F26" s="798" t="s">
        <v>221</v>
      </c>
      <c r="G26" s="799"/>
      <c r="H26" s="1005">
        <f>IF(F26='מקדמי פליטה'!$B$142,'מקדמי פליטה'!B152,IF(F26='מקדמי פליטה'!$D$142,'מקדמי פליטה'!D152,'מקדמי פליטה'!E152))</f>
        <v>3.0345839999999997</v>
      </c>
      <c r="I26" s="1006"/>
      <c r="J26" s="997"/>
      <c r="K26" s="998"/>
      <c r="L26" s="931">
        <f t="shared" si="1"/>
        <v>0</v>
      </c>
      <c r="M26" s="932"/>
      <c r="N26" s="933"/>
      <c r="O26" s="755">
        <f>+L26/סיכום!$C$34</f>
        <v>0</v>
      </c>
      <c r="P26" s="756"/>
      <c r="Q26" s="757" t="s">
        <v>198</v>
      </c>
      <c r="R26" s="758"/>
      <c r="S26" s="204"/>
      <c r="T26" s="125" t="str">
        <f t="shared" si="2"/>
        <v>n</v>
      </c>
      <c r="V26" s="151">
        <v>3.0000000000000001E-3</v>
      </c>
      <c r="W26" s="151">
        <v>3.0000000000000001E-3</v>
      </c>
      <c r="X26" s="151">
        <v>0.01</v>
      </c>
      <c r="Y26" s="151">
        <v>5.9999999999999995E-4</v>
      </c>
      <c r="Z26" s="151">
        <v>5.9999999999999995E-4</v>
      </c>
      <c r="AA26" s="151">
        <v>5.9999999999999995E-4</v>
      </c>
      <c r="AB26" s="151">
        <f t="shared" si="0"/>
        <v>0</v>
      </c>
      <c r="AC26" s="151">
        <f t="shared" si="0"/>
        <v>0</v>
      </c>
      <c r="AD26" s="151">
        <f t="shared" si="0"/>
        <v>0</v>
      </c>
      <c r="AE26" s="151">
        <f t="shared" si="0"/>
        <v>0</v>
      </c>
      <c r="AF26" s="151">
        <f t="shared" si="0"/>
        <v>0</v>
      </c>
      <c r="AG26" s="151">
        <f t="shared" si="0"/>
        <v>0</v>
      </c>
      <c r="AH26" s="151">
        <f>+IF(F26=$AH$17,D26,(IF(F26="ton",D26*'מקדמי פליטה'!C152/1000,D26*'מקדמי פליטה'!F152*'מקדמי פליטה'!C152/1000000)))</f>
        <v>0</v>
      </c>
      <c r="AZ26" s="92"/>
      <c r="BA26" s="92"/>
      <c r="BB26" s="92"/>
      <c r="BC26" s="92"/>
      <c r="BD26" s="92"/>
      <c r="BE26" s="92"/>
      <c r="BF26" s="92"/>
      <c r="BG26" s="92"/>
    </row>
    <row r="27" spans="1:61" ht="24" customHeight="1" thickTop="1" thickBot="1">
      <c r="B27" s="59" t="s">
        <v>325</v>
      </c>
      <c r="C27" s="283" t="s">
        <v>326</v>
      </c>
      <c r="D27" s="1007"/>
      <c r="E27" s="1008"/>
      <c r="F27" s="798" t="s">
        <v>221</v>
      </c>
      <c r="G27" s="799"/>
      <c r="H27" s="1005">
        <f>IF(F27='מקדמי פליטה'!$B$142,'מקדמי פליטה'!B153,IF(F27='מקדמי פליטה'!$D$142,'מקדמי פליטה'!D153,'מקדמי פליטה'!E153))</f>
        <v>2.8512000000000004</v>
      </c>
      <c r="I27" s="1006"/>
      <c r="J27" s="997"/>
      <c r="K27" s="998"/>
      <c r="L27" s="931">
        <f t="shared" si="1"/>
        <v>0</v>
      </c>
      <c r="M27" s="932"/>
      <c r="N27" s="933"/>
      <c r="O27" s="755">
        <f>+L27/סיכום!$C$34</f>
        <v>0</v>
      </c>
      <c r="P27" s="756"/>
      <c r="Q27" s="757" t="s">
        <v>198</v>
      </c>
      <c r="R27" s="758"/>
      <c r="S27" s="204"/>
      <c r="T27" s="125" t="str">
        <f t="shared" si="2"/>
        <v>n</v>
      </c>
      <c r="V27" s="151">
        <v>1E-3</v>
      </c>
      <c r="W27" s="151">
        <v>1E-3</v>
      </c>
      <c r="X27" s="151">
        <v>1E-3</v>
      </c>
      <c r="Y27" s="151">
        <v>1E-4</v>
      </c>
      <c r="Z27" s="151">
        <v>1E-4</v>
      </c>
      <c r="AA27" s="151">
        <v>1E-4</v>
      </c>
      <c r="AB27" s="151">
        <f t="shared" si="0"/>
        <v>0</v>
      </c>
      <c r="AC27" s="151">
        <f t="shared" si="0"/>
        <v>0</v>
      </c>
      <c r="AD27" s="151">
        <f t="shared" si="0"/>
        <v>0</v>
      </c>
      <c r="AE27" s="151">
        <f t="shared" si="0"/>
        <v>0</v>
      </c>
      <c r="AF27" s="151">
        <f t="shared" si="0"/>
        <v>0</v>
      </c>
      <c r="AG27" s="151">
        <f t="shared" si="0"/>
        <v>0</v>
      </c>
      <c r="AH27" s="151">
        <f>+IF(F27=$AH$17,D27,(IF(F27="ton",D27*'מקדמי פליטה'!C153/1000,D27*'מקדמי פליטה'!F153*'מקדמי פליטה'!C153/1000000)))</f>
        <v>0</v>
      </c>
      <c r="AZ27" s="92"/>
      <c r="BA27" s="92"/>
      <c r="BB27" s="92"/>
      <c r="BC27" s="92"/>
      <c r="BD27" s="92"/>
      <c r="BE27" s="92"/>
      <c r="BF27" s="92"/>
      <c r="BG27" s="92"/>
    </row>
    <row r="28" spans="1:61" ht="24" customHeight="1" thickTop="1" thickBot="1">
      <c r="B28" s="59" t="s">
        <v>327</v>
      </c>
      <c r="C28" s="283" t="s">
        <v>328</v>
      </c>
      <c r="D28" s="1007"/>
      <c r="E28" s="1008"/>
      <c r="F28" s="798" t="s">
        <v>221</v>
      </c>
      <c r="G28" s="799"/>
      <c r="H28" s="1005">
        <f>IF(F28='מקדמי פליטה'!$B$142,'מקדמי פליטה'!B154,IF(F28='מקדמי פליטה'!$D$142,'מקדמי פליטה'!D154,'מקדמי פליטה'!E154))</f>
        <v>3.1005899999999995</v>
      </c>
      <c r="I28" s="1006"/>
      <c r="J28" s="997"/>
      <c r="K28" s="998"/>
      <c r="L28" s="931">
        <f t="shared" si="1"/>
        <v>0</v>
      </c>
      <c r="M28" s="932"/>
      <c r="N28" s="933"/>
      <c r="O28" s="755">
        <f>+L28/סיכום!$C$34</f>
        <v>0</v>
      </c>
      <c r="P28" s="756"/>
      <c r="Q28" s="757" t="s">
        <v>198</v>
      </c>
      <c r="R28" s="758"/>
      <c r="S28" s="204"/>
      <c r="T28" s="125" t="str">
        <f t="shared" si="2"/>
        <v>n</v>
      </c>
      <c r="V28" s="151">
        <v>3.0000000000000001E-3</v>
      </c>
      <c r="W28" s="151">
        <v>3.0000000000000001E-3</v>
      </c>
      <c r="X28" s="151">
        <v>0.01</v>
      </c>
      <c r="Y28" s="151">
        <v>5.9999999999999995E-4</v>
      </c>
      <c r="Z28" s="151">
        <v>5.9999999999999995E-4</v>
      </c>
      <c r="AA28" s="151">
        <v>5.9999999999999995E-4</v>
      </c>
      <c r="AB28" s="151">
        <f t="shared" si="0"/>
        <v>0</v>
      </c>
      <c r="AC28" s="151">
        <f t="shared" si="0"/>
        <v>0</v>
      </c>
      <c r="AD28" s="151">
        <f t="shared" si="0"/>
        <v>0</v>
      </c>
      <c r="AE28" s="151">
        <f t="shared" si="0"/>
        <v>0</v>
      </c>
      <c r="AF28" s="151">
        <f t="shared" si="0"/>
        <v>0</v>
      </c>
      <c r="AG28" s="151">
        <f t="shared" si="0"/>
        <v>0</v>
      </c>
      <c r="AH28" s="151">
        <f>+IF(F28=$AH$17,D28,(IF(F28="ton",D28*'מקדמי פליטה'!C154/1000,D28*'מקדמי פליטה'!F154*'מקדמי פליטה'!C154/1000000)))</f>
        <v>0</v>
      </c>
      <c r="AZ28" s="92"/>
      <c r="BA28" s="92"/>
      <c r="BB28" s="92"/>
      <c r="BC28" s="92"/>
      <c r="BD28" s="92"/>
      <c r="BE28" s="92"/>
      <c r="BF28" s="92"/>
      <c r="BG28" s="92"/>
    </row>
    <row r="29" spans="1:61" ht="24" customHeight="1" thickTop="1" thickBot="1">
      <c r="B29" s="59" t="s">
        <v>329</v>
      </c>
      <c r="C29" s="283" t="s">
        <v>330</v>
      </c>
      <c r="D29" s="1007"/>
      <c r="E29" s="1008"/>
      <c r="F29" s="798" t="s">
        <v>221</v>
      </c>
      <c r="G29" s="799"/>
      <c r="H29" s="1005">
        <f>IF(F29='מקדמי פליטה'!$B$142,'מקדמי פליטה'!B155,IF(F29='מקדמי פליטה'!$D$142,'מקדמי פליטה'!D155,'מקדמי פליטה'!E155))</f>
        <v>3.2618499999999999</v>
      </c>
      <c r="I29" s="1006"/>
      <c r="J29" s="997"/>
      <c r="K29" s="998"/>
      <c r="L29" s="931">
        <f>+D29*H29</f>
        <v>0</v>
      </c>
      <c r="M29" s="932"/>
      <c r="N29" s="933"/>
      <c r="O29" s="755">
        <f>+L29/סיכום!$C$34</f>
        <v>0</v>
      </c>
      <c r="P29" s="756"/>
      <c r="Q29" s="757" t="s">
        <v>198</v>
      </c>
      <c r="R29" s="758"/>
      <c r="S29" s="204"/>
      <c r="V29" s="151">
        <v>3.0000000000000001E-3</v>
      </c>
      <c r="W29" s="151">
        <v>3.0000000000000001E-3</v>
      </c>
      <c r="X29" s="151">
        <v>0.01</v>
      </c>
      <c r="Y29" s="151">
        <v>5.9999999999999995E-4</v>
      </c>
      <c r="Z29" s="151">
        <v>5.9999999999999995E-4</v>
      </c>
      <c r="AA29" s="151">
        <v>5.9999999999999995E-4</v>
      </c>
      <c r="AB29" s="151">
        <f t="shared" si="0"/>
        <v>0</v>
      </c>
      <c r="AC29" s="151">
        <f t="shared" si="0"/>
        <v>0</v>
      </c>
      <c r="AD29" s="151">
        <f>+X29*$AH29</f>
        <v>0</v>
      </c>
      <c r="AE29" s="151">
        <f>+Y29*$AH29</f>
        <v>0</v>
      </c>
      <c r="AF29" s="151">
        <f>+Z29*$AH29</f>
        <v>0</v>
      </c>
      <c r="AG29" s="151">
        <f>+AA29*$AH29</f>
        <v>0</v>
      </c>
      <c r="AH29" s="151">
        <f>+IF(F29=$AH$17,D29,(IF(F29="ton",D29*'מקדמי פליטה'!C155/1000,D29*'מקדמי פליטה'!F155*'מקדמי פליטה'!C155/1000000)))</f>
        <v>0</v>
      </c>
      <c r="AZ29" s="92"/>
      <c r="BA29" s="92"/>
      <c r="BB29" s="92"/>
      <c r="BC29" s="92"/>
      <c r="BD29" s="92"/>
      <c r="BE29" s="92"/>
      <c r="BF29" s="92"/>
      <c r="BG29" s="92"/>
    </row>
    <row r="30" spans="1:61" ht="24" customHeight="1" thickTop="1" thickBot="1">
      <c r="B30" s="60" t="s">
        <v>331</v>
      </c>
      <c r="C30" s="284" t="s">
        <v>332</v>
      </c>
      <c r="D30" s="1003"/>
      <c r="E30" s="1004"/>
      <c r="F30" s="798" t="s">
        <v>221</v>
      </c>
      <c r="G30" s="799"/>
      <c r="H30" s="1005">
        <f>IF(F30='מקדמי פליטה'!$B$142,'מקדמי פליטה'!B156,IF(F30='מקדמי פליטה'!$D$142,'מקדמי פליטה'!D156,'מקדמי פליטה'!E156))</f>
        <v>3.1687500000000002</v>
      </c>
      <c r="I30" s="1006"/>
      <c r="J30" s="997"/>
      <c r="K30" s="998"/>
      <c r="L30" s="931">
        <f t="shared" si="1"/>
        <v>0</v>
      </c>
      <c r="M30" s="932"/>
      <c r="N30" s="933"/>
      <c r="O30" s="755">
        <f>+L30/סיכום!$C$34</f>
        <v>0</v>
      </c>
      <c r="P30" s="756"/>
      <c r="Q30" s="757" t="s">
        <v>198</v>
      </c>
      <c r="R30" s="758"/>
      <c r="S30" s="204"/>
      <c r="T30" s="125" t="str">
        <f t="shared" si="2"/>
        <v>n</v>
      </c>
      <c r="V30" s="151">
        <v>3.0000000000000001E-3</v>
      </c>
      <c r="W30" s="151">
        <v>3.0000000000000001E-3</v>
      </c>
      <c r="X30" s="151">
        <v>0.01</v>
      </c>
      <c r="Y30" s="151">
        <v>5.9999999999999995E-4</v>
      </c>
      <c r="Z30" s="151">
        <v>5.9999999999999995E-4</v>
      </c>
      <c r="AA30" s="151">
        <v>5.9999999999999995E-4</v>
      </c>
      <c r="AB30" s="151">
        <f t="shared" si="0"/>
        <v>0</v>
      </c>
      <c r="AC30" s="151">
        <f t="shared" si="0"/>
        <v>0</v>
      </c>
      <c r="AD30" s="151">
        <f t="shared" si="0"/>
        <v>0</v>
      </c>
      <c r="AE30" s="151">
        <f t="shared" si="0"/>
        <v>0</v>
      </c>
      <c r="AF30" s="151">
        <f t="shared" si="0"/>
        <v>0</v>
      </c>
      <c r="AG30" s="151">
        <f t="shared" si="0"/>
        <v>0</v>
      </c>
      <c r="AH30" s="151">
        <f>+IF(F30=$AH$17,D30,(IF(F30="ton",D30*'מקדמי פליטה'!C156/1000,D30*'מקדמי פליטה'!F156*'מקדמי פליטה'!C156/1000000)))</f>
        <v>0</v>
      </c>
      <c r="AZ30" s="92"/>
      <c r="BA30" s="92"/>
      <c r="BB30" s="92"/>
      <c r="BC30" s="92"/>
      <c r="BD30" s="92"/>
      <c r="BE30" s="92"/>
      <c r="BF30" s="92"/>
      <c r="BG30" s="92"/>
    </row>
    <row r="31" spans="1:61" ht="24" customHeight="1" thickTop="1" thickBot="1">
      <c r="B31" s="839" t="s">
        <v>206</v>
      </c>
      <c r="C31" s="840"/>
      <c r="D31" s="826"/>
      <c r="E31" s="827"/>
      <c r="F31" s="826"/>
      <c r="G31" s="827"/>
      <c r="H31" s="826"/>
      <c r="I31" s="827"/>
      <c r="J31" s="999"/>
      <c r="K31" s="1000"/>
      <c r="L31" s="931">
        <f t="shared" si="1"/>
        <v>0</v>
      </c>
      <c r="M31" s="932"/>
      <c r="N31" s="933"/>
      <c r="O31" s="755">
        <f>+L31/סיכום!$C$34</f>
        <v>0</v>
      </c>
      <c r="P31" s="756"/>
      <c r="Q31" s="775" t="s">
        <v>198</v>
      </c>
      <c r="R31" s="776"/>
      <c r="S31" s="204"/>
      <c r="T31" s="125" t="str">
        <f t="shared" si="2"/>
        <v>n</v>
      </c>
      <c r="BB31" s="92"/>
      <c r="BC31" s="92"/>
      <c r="BD31" s="92"/>
      <c r="BE31" s="92"/>
      <c r="BF31" s="92"/>
      <c r="BG31" s="92"/>
      <c r="BH31" s="92"/>
      <c r="BI31" s="92"/>
    </row>
    <row r="32" spans="1:61" ht="24" customHeight="1" thickTop="1">
      <c r="H32" s="93"/>
      <c r="BB32" s="92"/>
      <c r="BC32" s="92"/>
      <c r="BD32" s="92"/>
      <c r="BE32" s="92"/>
      <c r="BF32" s="92"/>
      <c r="BG32" s="92"/>
      <c r="BH32" s="92"/>
      <c r="BI32" s="92"/>
    </row>
    <row r="33" spans="2:61" ht="24" customHeight="1">
      <c r="B33" s="68"/>
      <c r="C33" s="117"/>
      <c r="D33" s="117"/>
      <c r="E33" s="117"/>
      <c r="F33" s="117"/>
      <c r="G33" s="117"/>
      <c r="H33" s="117"/>
      <c r="I33" s="117"/>
      <c r="J33" s="117"/>
      <c r="K33" s="117"/>
      <c r="L33" s="117"/>
      <c r="M33" s="117"/>
      <c r="N33" s="117"/>
      <c r="O33" s="117"/>
      <c r="P33" s="117"/>
      <c r="Q33" s="117"/>
      <c r="R33" s="181"/>
      <c r="S33" s="182"/>
      <c r="BB33" s="92"/>
      <c r="BC33" s="92"/>
      <c r="BD33" s="92"/>
      <c r="BE33" s="92"/>
      <c r="BF33" s="92"/>
      <c r="BG33" s="92"/>
      <c r="BH33" s="92"/>
      <c r="BI33" s="92"/>
    </row>
    <row r="34" spans="2:61" ht="24" customHeight="1">
      <c r="B34" s="72" t="s">
        <v>501</v>
      </c>
      <c r="C34" s="50"/>
      <c r="D34" s="50"/>
      <c r="E34" s="50"/>
      <c r="F34" s="50"/>
      <c r="G34" s="50"/>
      <c r="H34" s="50"/>
      <c r="I34" s="50"/>
      <c r="J34" s="50"/>
      <c r="K34" s="50"/>
      <c r="L34" s="50"/>
      <c r="M34" s="50"/>
      <c r="N34" s="50"/>
      <c r="O34" s="50"/>
      <c r="P34" s="50"/>
      <c r="Q34" s="50"/>
      <c r="R34" s="185"/>
      <c r="S34" s="186"/>
      <c r="BB34" s="92"/>
      <c r="BC34" s="92"/>
      <c r="BD34" s="92"/>
      <c r="BE34" s="92"/>
      <c r="BF34" s="92"/>
      <c r="BG34" s="92"/>
      <c r="BH34" s="92"/>
      <c r="BI34" s="92"/>
    </row>
    <row r="35" spans="2:61" ht="24" customHeight="1">
      <c r="B35" s="70"/>
      <c r="C35" s="46"/>
      <c r="D35" s="46"/>
      <c r="E35" s="46"/>
      <c r="F35" s="46"/>
      <c r="G35" s="46"/>
      <c r="H35" s="46"/>
      <c r="I35" s="46"/>
      <c r="J35" s="46"/>
      <c r="K35" s="46"/>
      <c r="L35" s="46"/>
      <c r="M35" s="46"/>
      <c r="N35" s="46"/>
      <c r="O35" s="46"/>
      <c r="P35" s="46"/>
      <c r="Q35" s="46"/>
      <c r="R35" s="183"/>
      <c r="S35" s="184"/>
      <c r="BB35" s="92"/>
      <c r="BC35" s="92"/>
      <c r="BD35" s="92"/>
      <c r="BE35" s="92"/>
      <c r="BF35" s="92"/>
      <c r="BG35" s="92"/>
      <c r="BH35" s="92"/>
      <c r="BI35" s="92"/>
    </row>
    <row r="36" spans="2:61" ht="24" customHeight="1">
      <c r="B36" s="824"/>
      <c r="C36" s="825"/>
      <c r="D36" s="993" t="s">
        <v>220</v>
      </c>
      <c r="E36" s="993"/>
      <c r="F36" s="824" t="s">
        <v>11</v>
      </c>
      <c r="G36" s="825"/>
      <c r="H36" s="824" t="s">
        <v>61</v>
      </c>
      <c r="I36" s="993"/>
      <c r="J36" s="993"/>
      <c r="K36" s="825"/>
      <c r="L36" s="824" t="s">
        <v>146</v>
      </c>
      <c r="M36" s="993"/>
      <c r="N36" s="825"/>
      <c r="O36" s="801" t="s">
        <v>242</v>
      </c>
      <c r="P36" s="802"/>
      <c r="Q36" s="824" t="s">
        <v>196</v>
      </c>
      <c r="R36" s="825"/>
      <c r="S36" s="797" t="s">
        <v>245</v>
      </c>
      <c r="BB36" s="92"/>
      <c r="BC36" s="92"/>
      <c r="BD36" s="92"/>
      <c r="BE36" s="92"/>
      <c r="BF36" s="92"/>
      <c r="BG36" s="92"/>
      <c r="BH36" s="92"/>
      <c r="BI36" s="92"/>
    </row>
    <row r="37" spans="2:61" ht="33.75" customHeight="1" thickBot="1">
      <c r="B37" s="821"/>
      <c r="C37" s="823"/>
      <c r="D37" s="994"/>
      <c r="E37" s="994"/>
      <c r="F37" s="814" t="s">
        <v>141</v>
      </c>
      <c r="G37" s="815"/>
      <c r="H37" s="821"/>
      <c r="I37" s="822"/>
      <c r="J37" s="822"/>
      <c r="K37" s="823"/>
      <c r="L37" s="821"/>
      <c r="M37" s="822"/>
      <c r="N37" s="823"/>
      <c r="O37" s="803"/>
      <c r="P37" s="804"/>
      <c r="Q37" s="821"/>
      <c r="R37" s="823"/>
      <c r="S37" s="797"/>
      <c r="BB37" s="92"/>
      <c r="BC37" s="92"/>
      <c r="BD37" s="92"/>
      <c r="BE37" s="92"/>
      <c r="BF37" s="92"/>
      <c r="BG37" s="92"/>
      <c r="BH37" s="92"/>
      <c r="BI37" s="92"/>
    </row>
    <row r="38" spans="2:61" ht="33.75" customHeight="1" thickTop="1" thickBot="1">
      <c r="B38" s="239" t="s">
        <v>333</v>
      </c>
      <c r="C38" s="285" t="s">
        <v>334</v>
      </c>
      <c r="D38" s="959"/>
      <c r="E38" s="960"/>
      <c r="F38" s="798" t="s">
        <v>221</v>
      </c>
      <c r="G38" s="799"/>
      <c r="H38" s="769">
        <f>IF(F38='מקדמי פליטה'!$B$162,'מקדמי פליטה'!B164,'מקדמי פליטה'!D164)</f>
        <v>2.6928000000000001</v>
      </c>
      <c r="I38" s="770"/>
      <c r="J38" s="995" t="s">
        <v>308</v>
      </c>
      <c r="K38" s="996"/>
      <c r="L38" s="931">
        <f t="shared" ref="L38:L43" si="4">+D38*H38</f>
        <v>0</v>
      </c>
      <c r="M38" s="932"/>
      <c r="N38" s="933"/>
      <c r="O38" s="755">
        <f>+L38/סיכום!$C$34</f>
        <v>0</v>
      </c>
      <c r="P38" s="756"/>
      <c r="Q38" s="757" t="s">
        <v>198</v>
      </c>
      <c r="R38" s="758"/>
      <c r="S38" s="204"/>
      <c r="T38" s="125" t="str">
        <f t="shared" ref="T38:T43" si="5">IF(L38=0,"n",IF(L38&gt;=25000,"n",IF(O38&gt;=0.05,"n","y")))</f>
        <v>n</v>
      </c>
      <c r="V38" s="151">
        <v>1E-3</v>
      </c>
      <c r="W38" s="151">
        <v>1E-3</v>
      </c>
      <c r="X38" s="151">
        <v>5.0000000000000001E-3</v>
      </c>
      <c r="Y38" s="151">
        <v>1E-4</v>
      </c>
      <c r="Z38" s="151">
        <v>1E-4</v>
      </c>
      <c r="AA38" s="151">
        <v>1E-4</v>
      </c>
      <c r="AB38" s="151">
        <f t="shared" ref="AB38:AG42" si="6">+V38*$AH38</f>
        <v>0</v>
      </c>
      <c r="AC38" s="151">
        <f t="shared" si="6"/>
        <v>0</v>
      </c>
      <c r="AD38" s="151">
        <f t="shared" si="6"/>
        <v>0</v>
      </c>
      <c r="AE38" s="151">
        <f t="shared" si="6"/>
        <v>0</v>
      </c>
      <c r="AF38" s="151">
        <f t="shared" si="6"/>
        <v>0</v>
      </c>
      <c r="AG38" s="151">
        <f t="shared" si="6"/>
        <v>0</v>
      </c>
      <c r="AH38" s="151">
        <f>+IF(F38=$AH$17,D38,D38*'מקדמי פליטה'!C164/1000)</f>
        <v>0</v>
      </c>
      <c r="BB38" s="92"/>
      <c r="BC38" s="92"/>
      <c r="BD38" s="92"/>
      <c r="BE38" s="92"/>
      <c r="BF38" s="92"/>
      <c r="BG38" s="92"/>
      <c r="BH38" s="92"/>
      <c r="BI38" s="92"/>
    </row>
    <row r="39" spans="2:61" ht="24" customHeight="1" thickTop="1" thickBot="1">
      <c r="B39" s="239" t="s">
        <v>335</v>
      </c>
      <c r="C39" s="285" t="s">
        <v>336</v>
      </c>
      <c r="D39" s="959"/>
      <c r="E39" s="960"/>
      <c r="F39" s="798" t="s">
        <v>221</v>
      </c>
      <c r="G39" s="799"/>
      <c r="H39" s="769">
        <f>IF(F39='מקדמי פליטה'!$B$162,'מקדמי פליטה'!B165,'מקדמי פליטה'!D165)</f>
        <v>2.7518400000000001</v>
      </c>
      <c r="I39" s="770"/>
      <c r="J39" s="997"/>
      <c r="K39" s="998"/>
      <c r="L39" s="931">
        <f t="shared" si="4"/>
        <v>0</v>
      </c>
      <c r="M39" s="932"/>
      <c r="N39" s="933"/>
      <c r="O39" s="755">
        <f>+L39/סיכום!$C$34</f>
        <v>0</v>
      </c>
      <c r="P39" s="756"/>
      <c r="Q39" s="757" t="s">
        <v>198</v>
      </c>
      <c r="R39" s="758"/>
      <c r="S39" s="204"/>
      <c r="T39" s="125" t="str">
        <f t="shared" si="5"/>
        <v>n</v>
      </c>
      <c r="V39" s="151">
        <v>1E-3</v>
      </c>
      <c r="W39" s="151">
        <v>1E-4</v>
      </c>
      <c r="X39" s="151">
        <v>5.0000000000000001E-3</v>
      </c>
      <c r="Y39" s="151">
        <v>1E-4</v>
      </c>
      <c r="Z39" s="151">
        <v>1E-4</v>
      </c>
      <c r="AA39" s="151">
        <v>1E-4</v>
      </c>
      <c r="AB39" s="151">
        <f t="shared" si="6"/>
        <v>0</v>
      </c>
      <c r="AC39" s="151">
        <f t="shared" si="6"/>
        <v>0</v>
      </c>
      <c r="AD39" s="151">
        <f t="shared" si="6"/>
        <v>0</v>
      </c>
      <c r="AE39" s="151">
        <f t="shared" si="6"/>
        <v>0</v>
      </c>
      <c r="AF39" s="151">
        <f t="shared" si="6"/>
        <v>0</v>
      </c>
      <c r="AG39" s="151">
        <f t="shared" si="6"/>
        <v>0</v>
      </c>
      <c r="AH39" s="151">
        <f>+IF(F39=$AH$17,D39,D39*'מקדמי פליטה'!C165/1000)</f>
        <v>0</v>
      </c>
      <c r="AN39" s="487"/>
      <c r="BB39" s="92"/>
      <c r="BC39" s="92"/>
      <c r="BD39" s="92"/>
      <c r="BE39" s="92"/>
      <c r="BF39" s="92"/>
      <c r="BG39" s="92"/>
      <c r="BH39" s="92"/>
      <c r="BI39" s="92"/>
    </row>
    <row r="40" spans="2:61" ht="24" customHeight="1" thickTop="1" thickBot="1">
      <c r="B40" s="60" t="s">
        <v>337</v>
      </c>
      <c r="C40" s="285" t="s">
        <v>338</v>
      </c>
      <c r="D40" s="959"/>
      <c r="E40" s="960"/>
      <c r="F40" s="798" t="s">
        <v>221</v>
      </c>
      <c r="G40" s="799"/>
      <c r="H40" s="769">
        <f>IF(F40='מקדמי פליטה'!$B$162,'מקדמי פליטה'!B166,'מקדמי פליטה'!D166)</f>
        <v>2.7518400000000001</v>
      </c>
      <c r="I40" s="770"/>
      <c r="J40" s="997"/>
      <c r="K40" s="998"/>
      <c r="L40" s="931">
        <f t="shared" si="4"/>
        <v>0</v>
      </c>
      <c r="M40" s="932"/>
      <c r="N40" s="933"/>
      <c r="O40" s="755">
        <f>+L40/סיכום!$C$34</f>
        <v>0</v>
      </c>
      <c r="P40" s="756"/>
      <c r="Q40" s="757" t="s">
        <v>198</v>
      </c>
      <c r="R40" s="758"/>
      <c r="S40" s="204"/>
      <c r="T40" s="125" t="str">
        <f t="shared" si="5"/>
        <v>n</v>
      </c>
      <c r="V40" s="151">
        <v>1E-3</v>
      </c>
      <c r="W40" s="151">
        <v>1E-4</v>
      </c>
      <c r="X40" s="151">
        <v>5.0000000000000001E-3</v>
      </c>
      <c r="Y40" s="151">
        <v>1E-4</v>
      </c>
      <c r="Z40" s="151">
        <v>1E-4</v>
      </c>
      <c r="AA40" s="151">
        <v>1E-4</v>
      </c>
      <c r="AB40" s="151">
        <f t="shared" si="6"/>
        <v>0</v>
      </c>
      <c r="AC40" s="151">
        <f t="shared" si="6"/>
        <v>0</v>
      </c>
      <c r="AD40" s="151">
        <f t="shared" si="6"/>
        <v>0</v>
      </c>
      <c r="AE40" s="151">
        <f t="shared" si="6"/>
        <v>0</v>
      </c>
      <c r="AF40" s="151">
        <f t="shared" si="6"/>
        <v>0</v>
      </c>
      <c r="AG40" s="151">
        <f t="shared" si="6"/>
        <v>0</v>
      </c>
      <c r="AH40" s="151">
        <f>+IF(F40=$AH$17,D40,D40*'מקדמי פליטה'!C166/1000)</f>
        <v>0</v>
      </c>
      <c r="AN40" s="487"/>
      <c r="BB40" s="92"/>
      <c r="BC40" s="92"/>
      <c r="BD40" s="92"/>
      <c r="BE40" s="92"/>
      <c r="BF40" s="92"/>
      <c r="BG40" s="92"/>
      <c r="BH40" s="92"/>
      <c r="BI40" s="92"/>
    </row>
    <row r="41" spans="2:61" ht="24" customHeight="1" thickTop="1" thickBot="1">
      <c r="B41" s="60" t="s">
        <v>339</v>
      </c>
      <c r="C41" s="283" t="s">
        <v>340</v>
      </c>
      <c r="D41" s="959"/>
      <c r="E41" s="960"/>
      <c r="F41" s="798" t="s">
        <v>221</v>
      </c>
      <c r="G41" s="799"/>
      <c r="H41" s="769">
        <f>IF(F41='מקדמי פליטה'!$B$162,'מקדמי פליטה'!B167,'מקדמי פליטה'!D167)</f>
        <v>2.7518400000000001</v>
      </c>
      <c r="I41" s="770"/>
      <c r="J41" s="997"/>
      <c r="K41" s="998"/>
      <c r="L41" s="931">
        <f t="shared" si="4"/>
        <v>0</v>
      </c>
      <c r="M41" s="932"/>
      <c r="N41" s="933"/>
      <c r="O41" s="755">
        <f>+L41/סיכום!$C$34</f>
        <v>0</v>
      </c>
      <c r="P41" s="756"/>
      <c r="Q41" s="757" t="s">
        <v>198</v>
      </c>
      <c r="R41" s="758"/>
      <c r="S41" s="204"/>
      <c r="T41" s="125" t="str">
        <f t="shared" si="5"/>
        <v>n</v>
      </c>
      <c r="V41" s="151">
        <v>1E-3</v>
      </c>
      <c r="W41" s="151">
        <v>1E-4</v>
      </c>
      <c r="X41" s="151">
        <v>5.0000000000000001E-3</v>
      </c>
      <c r="Y41" s="151">
        <v>1E-4</v>
      </c>
      <c r="Z41" s="151">
        <v>1E-4</v>
      </c>
      <c r="AA41" s="151">
        <v>1E-4</v>
      </c>
      <c r="AB41" s="151">
        <f t="shared" si="6"/>
        <v>0</v>
      </c>
      <c r="AC41" s="151">
        <f t="shared" si="6"/>
        <v>0</v>
      </c>
      <c r="AD41" s="151">
        <f t="shared" si="6"/>
        <v>0</v>
      </c>
      <c r="AE41" s="151">
        <f t="shared" si="6"/>
        <v>0</v>
      </c>
      <c r="AF41" s="151">
        <f t="shared" si="6"/>
        <v>0</v>
      </c>
      <c r="AG41" s="151">
        <f t="shared" si="6"/>
        <v>0</v>
      </c>
      <c r="AH41" s="151">
        <f>+IF(F41=$AH$17,D41,D41*'מקדמי פליטה'!C167/1000)</f>
        <v>0</v>
      </c>
      <c r="AN41" s="487"/>
      <c r="BB41" s="92"/>
      <c r="BC41" s="92"/>
      <c r="BD41" s="92"/>
      <c r="BE41" s="92"/>
      <c r="BF41" s="92"/>
      <c r="BG41" s="92"/>
      <c r="BH41" s="92"/>
      <c r="BI41" s="92"/>
    </row>
    <row r="42" spans="2:61" ht="24" customHeight="1" thickTop="1" thickBot="1">
      <c r="B42" s="1001" t="s">
        <v>341</v>
      </c>
      <c r="C42" s="1002"/>
      <c r="D42" s="959"/>
      <c r="E42" s="960"/>
      <c r="F42" s="991" t="s">
        <v>181</v>
      </c>
      <c r="G42" s="990"/>
      <c r="H42" s="769">
        <v>57.6</v>
      </c>
      <c r="I42" s="770"/>
      <c r="J42" s="997"/>
      <c r="K42" s="998"/>
      <c r="L42" s="931">
        <f t="shared" si="4"/>
        <v>0</v>
      </c>
      <c r="M42" s="932"/>
      <c r="N42" s="933"/>
      <c r="O42" s="755">
        <f>+L42/סיכום!$C$34</f>
        <v>0</v>
      </c>
      <c r="P42" s="756"/>
      <c r="Q42" s="757" t="s">
        <v>198</v>
      </c>
      <c r="R42" s="758"/>
      <c r="S42" s="204"/>
      <c r="T42" s="125" t="str">
        <f t="shared" si="5"/>
        <v>n</v>
      </c>
      <c r="V42" s="151">
        <v>1E-3</v>
      </c>
      <c r="W42" s="151">
        <v>1E-4</v>
      </c>
      <c r="X42" s="151">
        <v>5.0000000000000001E-3</v>
      </c>
      <c r="Y42" s="151">
        <v>1E-4</v>
      </c>
      <c r="Z42" s="151">
        <v>1E-4</v>
      </c>
      <c r="AA42" s="151">
        <v>1E-4</v>
      </c>
      <c r="AB42" s="151">
        <f t="shared" si="6"/>
        <v>0</v>
      </c>
      <c r="AC42" s="151">
        <f t="shared" si="6"/>
        <v>0</v>
      </c>
      <c r="AD42" s="151">
        <f t="shared" si="6"/>
        <v>0</v>
      </c>
      <c r="AE42" s="151">
        <f t="shared" si="6"/>
        <v>0</v>
      </c>
      <c r="AF42" s="151">
        <f t="shared" si="6"/>
        <v>0</v>
      </c>
      <c r="AG42" s="151">
        <f t="shared" si="6"/>
        <v>0</v>
      </c>
      <c r="AH42" s="151">
        <f>+IF(F42=$AH$17,D42,D42*'מקדמי פליטה'!C168/1000)</f>
        <v>0</v>
      </c>
      <c r="BB42" s="92"/>
      <c r="BC42" s="92"/>
      <c r="BD42" s="92"/>
      <c r="BE42" s="92"/>
      <c r="BF42" s="92"/>
      <c r="BG42" s="92"/>
      <c r="BH42" s="92"/>
      <c r="BI42" s="92"/>
    </row>
    <row r="43" spans="2:61" ht="24" customHeight="1" thickTop="1" thickBot="1">
      <c r="B43" s="839" t="s">
        <v>206</v>
      </c>
      <c r="C43" s="840"/>
      <c r="D43" s="826"/>
      <c r="E43" s="827"/>
      <c r="F43" s="826"/>
      <c r="G43" s="827"/>
      <c r="H43" s="826"/>
      <c r="I43" s="827"/>
      <c r="J43" s="999"/>
      <c r="K43" s="1000"/>
      <c r="L43" s="931">
        <f t="shared" si="4"/>
        <v>0</v>
      </c>
      <c r="M43" s="932"/>
      <c r="N43" s="933"/>
      <c r="O43" s="755">
        <f>+L43/סיכום!$C$34</f>
        <v>0</v>
      </c>
      <c r="P43" s="756"/>
      <c r="Q43" s="775" t="s">
        <v>198</v>
      </c>
      <c r="R43" s="776"/>
      <c r="S43" s="204"/>
      <c r="T43" s="125" t="str">
        <f t="shared" si="5"/>
        <v>n</v>
      </c>
      <c r="BB43" s="92"/>
      <c r="BC43" s="92"/>
      <c r="BD43" s="92"/>
      <c r="BE43" s="92"/>
      <c r="BF43" s="92"/>
      <c r="BG43" s="92"/>
      <c r="BH43" s="92"/>
      <c r="BI43" s="92"/>
    </row>
    <row r="44" spans="2:61" ht="24" customHeight="1" thickTop="1">
      <c r="H44" s="93"/>
      <c r="I44" s="93"/>
      <c r="J44" s="93"/>
      <c r="K44" s="93"/>
      <c r="BB44" s="92"/>
      <c r="BC44" s="92"/>
      <c r="BD44" s="92"/>
      <c r="BE44" s="92"/>
      <c r="BF44" s="92"/>
      <c r="BG44" s="92"/>
      <c r="BH44" s="92"/>
      <c r="BI44" s="92"/>
    </row>
    <row r="45" spans="2:61" ht="24" customHeight="1">
      <c r="B45" s="68"/>
      <c r="C45" s="117"/>
      <c r="D45" s="117"/>
      <c r="E45" s="117"/>
      <c r="F45" s="117"/>
      <c r="G45" s="117"/>
      <c r="H45" s="117"/>
      <c r="I45" s="117"/>
      <c r="J45" s="117"/>
      <c r="K45" s="117"/>
      <c r="L45" s="117"/>
      <c r="M45" s="117"/>
      <c r="N45" s="117"/>
      <c r="O45" s="117"/>
      <c r="P45" s="117"/>
      <c r="Q45" s="117"/>
      <c r="R45" s="181"/>
      <c r="S45" s="182"/>
      <c r="BB45" s="92"/>
      <c r="BC45" s="92"/>
      <c r="BD45" s="92"/>
      <c r="BE45" s="92"/>
      <c r="BF45" s="92"/>
      <c r="BG45" s="92"/>
      <c r="BH45" s="92"/>
      <c r="BI45" s="92"/>
    </row>
    <row r="46" spans="2:61" ht="24" customHeight="1">
      <c r="B46" s="72" t="s">
        <v>502</v>
      </c>
      <c r="C46" s="50"/>
      <c r="D46" s="50"/>
      <c r="E46" s="50"/>
      <c r="F46" s="50"/>
      <c r="G46" s="50"/>
      <c r="H46" s="50"/>
      <c r="I46" s="50"/>
      <c r="J46" s="50"/>
      <c r="K46" s="50"/>
      <c r="L46" s="50"/>
      <c r="M46" s="50"/>
      <c r="N46" s="50"/>
      <c r="O46" s="50"/>
      <c r="P46" s="50"/>
      <c r="Q46" s="50"/>
      <c r="R46" s="185"/>
      <c r="S46" s="186"/>
      <c r="BB46" s="92"/>
      <c r="BC46" s="92"/>
      <c r="BD46" s="92"/>
      <c r="BE46" s="92"/>
      <c r="BF46" s="92"/>
      <c r="BG46" s="92"/>
      <c r="BH46" s="92"/>
      <c r="BI46" s="92"/>
    </row>
    <row r="47" spans="2:61" ht="24" customHeight="1">
      <c r="B47" s="70"/>
      <c r="C47" s="46"/>
      <c r="D47" s="46"/>
      <c r="E47" s="46"/>
      <c r="F47" s="46"/>
      <c r="G47" s="46"/>
      <c r="H47" s="46"/>
      <c r="I47" s="46"/>
      <c r="J47" s="46"/>
      <c r="K47" s="46"/>
      <c r="L47" s="46"/>
      <c r="M47" s="46"/>
      <c r="N47" s="46"/>
      <c r="O47" s="46"/>
      <c r="P47" s="46"/>
      <c r="Q47" s="46"/>
      <c r="R47" s="183"/>
      <c r="S47" s="184"/>
      <c r="BB47" s="92"/>
      <c r="BC47" s="92"/>
      <c r="BD47" s="92"/>
      <c r="BE47" s="92"/>
      <c r="BF47" s="92"/>
      <c r="BG47" s="92"/>
      <c r="BH47" s="92"/>
      <c r="BI47" s="92"/>
    </row>
    <row r="48" spans="2:61" ht="24" customHeight="1">
      <c r="B48" s="820"/>
      <c r="C48" s="817"/>
      <c r="D48" s="993" t="s">
        <v>220</v>
      </c>
      <c r="E48" s="993"/>
      <c r="F48" s="820" t="s">
        <v>11</v>
      </c>
      <c r="G48" s="817"/>
      <c r="H48" s="820" t="s">
        <v>61</v>
      </c>
      <c r="I48" s="816"/>
      <c r="J48" s="816"/>
      <c r="K48" s="817"/>
      <c r="L48" s="820" t="s">
        <v>146</v>
      </c>
      <c r="M48" s="816"/>
      <c r="N48" s="817"/>
      <c r="O48" s="801" t="s">
        <v>242</v>
      </c>
      <c r="P48" s="802"/>
      <c r="Q48" s="820" t="s">
        <v>196</v>
      </c>
      <c r="R48" s="817"/>
      <c r="S48" s="797" t="s">
        <v>245</v>
      </c>
      <c r="BB48" s="92"/>
      <c r="BC48" s="92"/>
      <c r="BD48" s="92"/>
      <c r="BE48" s="92"/>
      <c r="BF48" s="92"/>
      <c r="BG48" s="92"/>
      <c r="BH48" s="92"/>
      <c r="BI48" s="92"/>
    </row>
    <row r="49" spans="2:61" ht="28.5" customHeight="1" thickBot="1">
      <c r="B49" s="821"/>
      <c r="C49" s="823"/>
      <c r="D49" s="994"/>
      <c r="E49" s="994"/>
      <c r="F49" s="814" t="s">
        <v>141</v>
      </c>
      <c r="G49" s="815"/>
      <c r="H49" s="821"/>
      <c r="I49" s="822"/>
      <c r="J49" s="822"/>
      <c r="K49" s="823"/>
      <c r="L49" s="821"/>
      <c r="M49" s="822"/>
      <c r="N49" s="823"/>
      <c r="O49" s="803"/>
      <c r="P49" s="804"/>
      <c r="Q49" s="821"/>
      <c r="R49" s="823"/>
      <c r="S49" s="797"/>
      <c r="BB49" s="92"/>
      <c r="BC49" s="92"/>
      <c r="BD49" s="92"/>
      <c r="BE49" s="92"/>
      <c r="BF49" s="92"/>
      <c r="BG49" s="92"/>
      <c r="BH49" s="92"/>
      <c r="BI49" s="92"/>
    </row>
    <row r="50" spans="2:61" ht="24" customHeight="1" thickTop="1" thickBot="1">
      <c r="B50" s="899" t="s">
        <v>342</v>
      </c>
      <c r="C50" s="901"/>
      <c r="D50" s="974"/>
      <c r="E50" s="975"/>
      <c r="F50" s="798" t="s">
        <v>221</v>
      </c>
      <c r="G50" s="799"/>
      <c r="H50" s="769">
        <f>IF(F50='מקדמי פליטה'!$B$172,'מקדמי פליטה'!B174,'מקדמי פליטה'!D174)</f>
        <v>2.44068</v>
      </c>
      <c r="I50" s="770"/>
      <c r="J50" s="995" t="s">
        <v>308</v>
      </c>
      <c r="K50" s="996"/>
      <c r="L50" s="931">
        <f>+D50*H50</f>
        <v>0</v>
      </c>
      <c r="M50" s="932"/>
      <c r="N50" s="933"/>
      <c r="O50" s="755">
        <f>+L50/סיכום!$C$34</f>
        <v>0</v>
      </c>
      <c r="P50" s="756"/>
      <c r="Q50" s="757" t="s">
        <v>198</v>
      </c>
      <c r="R50" s="758"/>
      <c r="S50" s="204"/>
      <c r="T50" s="125" t="str">
        <f>IF(L50=0,"n",IF(L50&gt;=25000,"n",IF(O50&gt;=0.05,"n","y")))</f>
        <v>n</v>
      </c>
      <c r="V50" s="151">
        <v>1E-3</v>
      </c>
      <c r="W50" s="151">
        <v>0.01</v>
      </c>
      <c r="X50" s="151">
        <v>0.01</v>
      </c>
      <c r="Y50" s="151">
        <v>1.5E-3</v>
      </c>
      <c r="Z50" s="151">
        <v>1.5E-3</v>
      </c>
      <c r="AA50" s="151">
        <v>1.5E-3</v>
      </c>
      <c r="AB50" s="151">
        <f t="shared" ref="AB50:AG53" si="7">+V50*$AH50</f>
        <v>0</v>
      </c>
      <c r="AC50" s="151">
        <f t="shared" si="7"/>
        <v>0</v>
      </c>
      <c r="AD50" s="151">
        <f t="shared" si="7"/>
        <v>0</v>
      </c>
      <c r="AE50" s="151">
        <f t="shared" si="7"/>
        <v>0</v>
      </c>
      <c r="AF50" s="151">
        <f t="shared" si="7"/>
        <v>0</v>
      </c>
      <c r="AG50" s="151">
        <f t="shared" si="7"/>
        <v>0</v>
      </c>
      <c r="AH50" s="151">
        <f>+IF(F50=$AH$17,D50,D50*'מקדמי פליטה'!C176/1000)</f>
        <v>0</v>
      </c>
      <c r="AN50" s="487"/>
      <c r="BB50" s="92"/>
      <c r="BC50" s="92"/>
      <c r="BD50" s="92"/>
      <c r="BE50" s="92"/>
      <c r="BF50" s="92"/>
      <c r="BG50" s="92"/>
      <c r="BH50" s="92"/>
      <c r="BI50" s="92"/>
    </row>
    <row r="51" spans="2:61" ht="24" customHeight="1" thickTop="1" thickBot="1">
      <c r="B51" s="899" t="s">
        <v>343</v>
      </c>
      <c r="C51" s="901"/>
      <c r="D51" s="959"/>
      <c r="E51" s="960"/>
      <c r="F51" s="798" t="s">
        <v>221</v>
      </c>
      <c r="G51" s="799"/>
      <c r="H51" s="769">
        <f>IF(F51='מקדמי פליטה'!$B$172,'מקדמי פליטה'!B175,'מקדמי פליטה'!D175)</f>
        <v>2.6246099999999997</v>
      </c>
      <c r="I51" s="770"/>
      <c r="J51" s="997"/>
      <c r="K51" s="998"/>
      <c r="L51" s="931">
        <f>+D51*H51</f>
        <v>0</v>
      </c>
      <c r="M51" s="932"/>
      <c r="N51" s="933"/>
      <c r="O51" s="755">
        <f>+L51/סיכום!$C$34</f>
        <v>0</v>
      </c>
      <c r="P51" s="756"/>
      <c r="Q51" s="757" t="s">
        <v>198</v>
      </c>
      <c r="R51" s="758"/>
      <c r="S51" s="204"/>
      <c r="T51" s="125" t="str">
        <f>IF(L51=0,"n",IF(L51&gt;=25000,"n",IF(O51&gt;=0.05,"n","y")))</f>
        <v>n</v>
      </c>
      <c r="V51" s="151">
        <v>1E-3</v>
      </c>
      <c r="W51" s="151">
        <v>0.01</v>
      </c>
      <c r="X51" s="151">
        <v>0.01</v>
      </c>
      <c r="Y51" s="151">
        <v>1.5E-3</v>
      </c>
      <c r="Z51" s="151">
        <v>1.5E-3</v>
      </c>
      <c r="AA51" s="151">
        <v>1.5E-3</v>
      </c>
      <c r="AB51" s="151">
        <f t="shared" si="7"/>
        <v>0</v>
      </c>
      <c r="AC51" s="151">
        <f t="shared" si="7"/>
        <v>0</v>
      </c>
      <c r="AD51" s="151">
        <f t="shared" si="7"/>
        <v>0</v>
      </c>
      <c r="AE51" s="151">
        <f t="shared" si="7"/>
        <v>0</v>
      </c>
      <c r="AF51" s="151">
        <f t="shared" si="7"/>
        <v>0</v>
      </c>
      <c r="AG51" s="151">
        <f t="shared" si="7"/>
        <v>0</v>
      </c>
      <c r="AH51" s="151">
        <f>+IF(F51=$AH$17,D51,D51*'מקדמי פליטה'!C177/1000)</f>
        <v>0</v>
      </c>
      <c r="BB51" s="92"/>
      <c r="BC51" s="92"/>
      <c r="BD51" s="92"/>
      <c r="BE51" s="92"/>
      <c r="BF51" s="92"/>
      <c r="BG51" s="92"/>
      <c r="BH51" s="92"/>
      <c r="BI51" s="92"/>
    </row>
    <row r="52" spans="2:61" ht="24" customHeight="1" thickTop="1" thickBot="1">
      <c r="B52" s="899" t="s">
        <v>344</v>
      </c>
      <c r="C52" s="901"/>
      <c r="D52" s="959"/>
      <c r="E52" s="960"/>
      <c r="F52" s="798" t="s">
        <v>221</v>
      </c>
      <c r="G52" s="799"/>
      <c r="H52" s="769">
        <f>IF(F52='מקדמי פליטה'!$B$172,'מקדמי פליטה'!B176,'מקדמי פליטה'!D176)</f>
        <v>1.8162899999999997</v>
      </c>
      <c r="I52" s="770"/>
      <c r="J52" s="997"/>
      <c r="K52" s="998"/>
      <c r="L52" s="931">
        <f>+D52*H52</f>
        <v>0</v>
      </c>
      <c r="M52" s="932"/>
      <c r="N52" s="933"/>
      <c r="O52" s="755">
        <f>+L52/סיכום!$C$34</f>
        <v>0</v>
      </c>
      <c r="P52" s="756"/>
      <c r="Q52" s="757" t="s">
        <v>198</v>
      </c>
      <c r="R52" s="758"/>
      <c r="S52" s="204"/>
      <c r="T52" s="125" t="str">
        <f>IF(L52=0,"n",IF(L52&gt;=25000,"n",IF(O52&gt;=0.05,"n","y")))</f>
        <v>n</v>
      </c>
      <c r="V52" s="151">
        <v>1E-3</v>
      </c>
      <c r="W52" s="151">
        <v>0.01</v>
      </c>
      <c r="X52" s="151">
        <v>0.01</v>
      </c>
      <c r="Y52" s="151">
        <v>1.5E-3</v>
      </c>
      <c r="Z52" s="151">
        <v>1.5E-3</v>
      </c>
      <c r="AA52" s="151">
        <v>1.5E-3</v>
      </c>
      <c r="AB52" s="151">
        <f t="shared" si="7"/>
        <v>0</v>
      </c>
      <c r="AC52" s="151">
        <f t="shared" si="7"/>
        <v>0</v>
      </c>
      <c r="AD52" s="151">
        <f t="shared" si="7"/>
        <v>0</v>
      </c>
      <c r="AE52" s="151">
        <f t="shared" si="7"/>
        <v>0</v>
      </c>
      <c r="AF52" s="151">
        <f t="shared" si="7"/>
        <v>0</v>
      </c>
      <c r="AG52" s="151">
        <f t="shared" si="7"/>
        <v>0</v>
      </c>
      <c r="AH52" s="151">
        <f>+IF(F52=$AH$17,D52,D52*'מקדמי פליטה'!C178/1000)</f>
        <v>0</v>
      </c>
      <c r="AN52" s="487"/>
      <c r="BB52" s="92"/>
      <c r="BC52" s="92"/>
      <c r="BD52" s="92"/>
      <c r="BE52" s="92"/>
      <c r="BF52" s="92"/>
      <c r="BG52" s="92"/>
      <c r="BH52" s="92"/>
      <c r="BI52" s="92"/>
    </row>
    <row r="53" spans="2:61" ht="24" customHeight="1" thickTop="1" thickBot="1">
      <c r="B53" s="899" t="s">
        <v>345</v>
      </c>
      <c r="C53" s="901"/>
      <c r="D53" s="959"/>
      <c r="E53" s="960"/>
      <c r="F53" s="798" t="s">
        <v>221</v>
      </c>
      <c r="G53" s="799"/>
      <c r="H53" s="769">
        <f>IF(F53='מקדמי פליטה'!$B$172,'מקדמי פליטה'!B177,'מקדמי פליטה'!D177)</f>
        <v>1.20309</v>
      </c>
      <c r="I53" s="770"/>
      <c r="J53" s="997"/>
      <c r="K53" s="998"/>
      <c r="L53" s="931">
        <f>+D53*H53</f>
        <v>0</v>
      </c>
      <c r="M53" s="932"/>
      <c r="N53" s="933"/>
      <c r="O53" s="755">
        <f>+L53/סיכום!$C$34</f>
        <v>0</v>
      </c>
      <c r="P53" s="756"/>
      <c r="Q53" s="757" t="s">
        <v>198</v>
      </c>
      <c r="R53" s="758"/>
      <c r="S53" s="204"/>
      <c r="T53" s="125" t="str">
        <f>IF(L53=0,"n",IF(L53&gt;=25000,"n",IF(O53&gt;=0.05,"n","y")))</f>
        <v>n</v>
      </c>
      <c r="V53" s="151">
        <v>1E-3</v>
      </c>
      <c r="W53" s="151">
        <v>0.01</v>
      </c>
      <c r="X53" s="151">
        <v>0.01</v>
      </c>
      <c r="Y53" s="151">
        <v>1.5E-3</v>
      </c>
      <c r="Z53" s="151">
        <v>1.5E-3</v>
      </c>
      <c r="AA53" s="151">
        <v>1.5E-3</v>
      </c>
      <c r="AB53" s="151">
        <f t="shared" si="7"/>
        <v>0</v>
      </c>
      <c r="AC53" s="151">
        <f t="shared" si="7"/>
        <v>0</v>
      </c>
      <c r="AD53" s="151">
        <f t="shared" si="7"/>
        <v>0</v>
      </c>
      <c r="AE53" s="151">
        <f t="shared" si="7"/>
        <v>0</v>
      </c>
      <c r="AF53" s="151">
        <f t="shared" si="7"/>
        <v>0</v>
      </c>
      <c r="AG53" s="151">
        <f t="shared" si="7"/>
        <v>0</v>
      </c>
      <c r="AH53" s="151">
        <f>+IF(F53=$AH$17,D53,D53*'מקדמי פליטה'!C179/1000)</f>
        <v>0</v>
      </c>
      <c r="AN53" s="487"/>
      <c r="BB53" s="92"/>
      <c r="BC53" s="92"/>
      <c r="BD53" s="92"/>
      <c r="BE53" s="92"/>
      <c r="BF53" s="92"/>
      <c r="BG53" s="92"/>
      <c r="BH53" s="92"/>
      <c r="BI53" s="92"/>
    </row>
    <row r="54" spans="2:61" ht="24" customHeight="1" thickTop="1" thickBot="1">
      <c r="B54" s="839" t="s">
        <v>206</v>
      </c>
      <c r="C54" s="840"/>
      <c r="D54" s="826"/>
      <c r="E54" s="827"/>
      <c r="F54" s="826"/>
      <c r="G54" s="827"/>
      <c r="H54" s="826"/>
      <c r="I54" s="827"/>
      <c r="J54" s="999"/>
      <c r="K54" s="1000"/>
      <c r="L54" s="931">
        <f>+D54*H54</f>
        <v>0</v>
      </c>
      <c r="M54" s="932"/>
      <c r="N54" s="933"/>
      <c r="O54" s="755">
        <f>+L54/סיכום!$C$34</f>
        <v>0</v>
      </c>
      <c r="P54" s="756"/>
      <c r="Q54" s="775" t="s">
        <v>198</v>
      </c>
      <c r="R54" s="776"/>
      <c r="S54" s="204"/>
      <c r="T54" s="125" t="str">
        <f>IF(L54=0,"n",IF(L54&gt;=25000,"n",IF(O54&gt;=0.05,"n","y")))</f>
        <v>n</v>
      </c>
      <c r="BB54" s="92"/>
      <c r="BC54" s="92"/>
      <c r="BD54" s="92"/>
      <c r="BE54" s="92"/>
      <c r="BF54" s="92"/>
      <c r="BG54" s="92"/>
      <c r="BH54" s="92"/>
      <c r="BI54" s="92"/>
    </row>
    <row r="55" spans="2:61" ht="24" customHeight="1" thickTop="1">
      <c r="G55" s="93"/>
      <c r="BB55" s="92"/>
      <c r="BC55" s="92"/>
      <c r="BD55" s="92"/>
      <c r="BE55" s="92"/>
      <c r="BF55" s="92"/>
      <c r="BG55" s="92"/>
      <c r="BH55" s="92"/>
      <c r="BI55" s="92"/>
    </row>
    <row r="56" spans="2:61" ht="24" customHeight="1">
      <c r="B56" s="68"/>
      <c r="C56" s="117"/>
      <c r="D56" s="117"/>
      <c r="E56" s="117"/>
      <c r="F56" s="117"/>
      <c r="G56" s="117"/>
      <c r="H56" s="117"/>
      <c r="I56" s="117"/>
      <c r="J56" s="117"/>
      <c r="K56" s="117"/>
      <c r="L56" s="117"/>
      <c r="M56" s="117"/>
      <c r="N56" s="117"/>
      <c r="O56" s="117"/>
      <c r="P56" s="117"/>
      <c r="Q56" s="117"/>
      <c r="R56" s="181"/>
      <c r="S56" s="182"/>
      <c r="BB56" s="92"/>
      <c r="BC56" s="92"/>
      <c r="BD56" s="92"/>
      <c r="BE56" s="92"/>
      <c r="BF56" s="92"/>
      <c r="BG56" s="92"/>
      <c r="BH56" s="92"/>
      <c r="BI56" s="92"/>
    </row>
    <row r="57" spans="2:61" ht="24" customHeight="1">
      <c r="B57" s="72" t="s">
        <v>503</v>
      </c>
      <c r="C57" s="50"/>
      <c r="D57" s="50"/>
      <c r="E57" s="50"/>
      <c r="F57" s="50"/>
      <c r="G57" s="50"/>
      <c r="H57" s="50"/>
      <c r="I57" s="50"/>
      <c r="J57" s="50"/>
      <c r="K57" s="50"/>
      <c r="L57" s="50"/>
      <c r="M57" s="50"/>
      <c r="N57" s="50"/>
      <c r="O57" s="50"/>
      <c r="P57" s="50"/>
      <c r="Q57" s="50"/>
      <c r="R57" s="185"/>
      <c r="S57" s="186"/>
      <c r="BB57" s="92"/>
      <c r="BC57" s="92"/>
      <c r="BD57" s="92"/>
      <c r="BE57" s="92"/>
      <c r="BF57" s="92"/>
      <c r="BG57" s="92"/>
      <c r="BH57" s="92"/>
      <c r="BI57" s="92"/>
    </row>
    <row r="58" spans="2:61" ht="24" customHeight="1">
      <c r="B58" s="70" t="s">
        <v>346</v>
      </c>
      <c r="C58" s="46"/>
      <c r="D58" s="46"/>
      <c r="E58" s="46"/>
      <c r="F58" s="46"/>
      <c r="G58" s="46"/>
      <c r="H58" s="46"/>
      <c r="I58" s="46"/>
      <c r="J58" s="46"/>
      <c r="K58" s="46"/>
      <c r="L58" s="46"/>
      <c r="M58" s="46"/>
      <c r="N58" s="46"/>
      <c r="O58" s="46"/>
      <c r="P58" s="46"/>
      <c r="Q58" s="46"/>
      <c r="R58" s="183"/>
      <c r="S58" s="184"/>
      <c r="BB58" s="92"/>
      <c r="BC58" s="92"/>
      <c r="BD58" s="92"/>
      <c r="BE58" s="92"/>
      <c r="BF58" s="92"/>
      <c r="BG58" s="92"/>
      <c r="BH58" s="92"/>
      <c r="BI58" s="92"/>
    </row>
    <row r="59" spans="2:61" ht="24" customHeight="1">
      <c r="B59" s="820"/>
      <c r="C59" s="817"/>
      <c r="D59" s="993" t="s">
        <v>220</v>
      </c>
      <c r="E59" s="993"/>
      <c r="F59" s="820" t="s">
        <v>11</v>
      </c>
      <c r="G59" s="817"/>
      <c r="H59" s="820" t="s">
        <v>61</v>
      </c>
      <c r="I59" s="816"/>
      <c r="J59" s="816"/>
      <c r="K59" s="817"/>
      <c r="L59" s="820" t="s">
        <v>146</v>
      </c>
      <c r="M59" s="816"/>
      <c r="N59" s="817"/>
      <c r="O59" s="801" t="s">
        <v>242</v>
      </c>
      <c r="P59" s="802"/>
      <c r="Q59" s="820" t="s">
        <v>196</v>
      </c>
      <c r="R59" s="817"/>
      <c r="S59" s="797" t="s">
        <v>245</v>
      </c>
      <c r="AB59" s="151" t="s">
        <v>347</v>
      </c>
      <c r="BB59" s="92"/>
      <c r="BC59" s="92"/>
      <c r="BD59" s="92"/>
      <c r="BE59" s="92"/>
      <c r="BF59" s="92"/>
      <c r="BG59" s="92"/>
      <c r="BH59" s="92"/>
      <c r="BI59" s="92"/>
    </row>
    <row r="60" spans="2:61" ht="24" customHeight="1" thickBot="1">
      <c r="B60" s="821"/>
      <c r="C60" s="823"/>
      <c r="D60" s="994"/>
      <c r="E60" s="994"/>
      <c r="F60" s="814" t="s">
        <v>141</v>
      </c>
      <c r="G60" s="815"/>
      <c r="H60" s="821"/>
      <c r="I60" s="822"/>
      <c r="J60" s="822"/>
      <c r="K60" s="823"/>
      <c r="L60" s="821"/>
      <c r="M60" s="822"/>
      <c r="N60" s="823"/>
      <c r="O60" s="803"/>
      <c r="P60" s="804"/>
      <c r="Q60" s="821"/>
      <c r="R60" s="823"/>
      <c r="S60" s="797"/>
      <c r="AB60" s="151" t="s">
        <v>150</v>
      </c>
      <c r="AE60" s="151" t="s">
        <v>149</v>
      </c>
      <c r="BB60" s="92"/>
      <c r="BC60" s="92"/>
      <c r="BD60" s="92"/>
      <c r="BE60" s="92"/>
      <c r="BF60" s="92"/>
      <c r="BG60" s="92"/>
      <c r="BH60" s="92"/>
      <c r="BI60" s="92"/>
    </row>
    <row r="61" spans="2:61" ht="33" thickTop="1" thickBot="1">
      <c r="B61" s="286" t="s">
        <v>348</v>
      </c>
      <c r="C61" s="287" t="s">
        <v>349</v>
      </c>
      <c r="D61" s="959"/>
      <c r="E61" s="960"/>
      <c r="F61" s="991" t="s">
        <v>181</v>
      </c>
      <c r="G61" s="990"/>
      <c r="H61" s="986">
        <f>+'מקדמי פליטה'!D182</f>
        <v>85</v>
      </c>
      <c r="I61" s="992"/>
      <c r="J61" s="772" t="s">
        <v>350</v>
      </c>
      <c r="K61" s="772"/>
      <c r="L61" s="931">
        <f>+D61*H61</f>
        <v>0</v>
      </c>
      <c r="M61" s="932"/>
      <c r="N61" s="933"/>
      <c r="O61" s="755">
        <f>+L61/סיכום!$C$34</f>
        <v>0</v>
      </c>
      <c r="P61" s="756"/>
      <c r="Q61" s="757" t="s">
        <v>198</v>
      </c>
      <c r="R61" s="758"/>
      <c r="S61" s="204"/>
      <c r="T61" s="125" t="str">
        <f>IF(L61=0,"n",IF(L61&gt;=25000,"n",IF(O61&gt;=0.05,"n","y")))</f>
        <v>n</v>
      </c>
      <c r="AB61" s="151" t="s">
        <v>302</v>
      </c>
      <c r="AC61" s="151" t="s">
        <v>303</v>
      </c>
      <c r="AD61" s="151" t="s">
        <v>304</v>
      </c>
      <c r="AE61" s="151" t="s">
        <v>302</v>
      </c>
      <c r="AF61" s="151" t="s">
        <v>303</v>
      </c>
      <c r="AG61" s="151" t="s">
        <v>304</v>
      </c>
      <c r="AM61" s="152"/>
      <c r="BB61" s="92"/>
      <c r="BC61" s="92"/>
      <c r="BD61" s="92"/>
      <c r="BE61" s="92"/>
      <c r="BF61" s="92"/>
      <c r="BG61" s="92"/>
      <c r="BH61" s="92"/>
      <c r="BI61" s="92"/>
    </row>
    <row r="62" spans="2:61" ht="17.25" thickTop="1" thickBot="1">
      <c r="B62" s="288" t="s">
        <v>351</v>
      </c>
      <c r="C62" s="988" t="s">
        <v>352</v>
      </c>
      <c r="D62" s="959"/>
      <c r="E62" s="960"/>
      <c r="F62" s="985" t="s">
        <v>221</v>
      </c>
      <c r="G62" s="771"/>
      <c r="H62" s="986">
        <f>+'מקדמי פליטה'!C182</f>
        <v>2567</v>
      </c>
      <c r="I62" s="987"/>
      <c r="J62" s="989" t="s">
        <v>353</v>
      </c>
      <c r="K62" s="990"/>
      <c r="L62" s="931">
        <f>+D62*H62</f>
        <v>0</v>
      </c>
      <c r="M62" s="932"/>
      <c r="N62" s="933"/>
      <c r="O62" s="755">
        <f>+L62/סיכום!$C$34</f>
        <v>0</v>
      </c>
      <c r="P62" s="756"/>
      <c r="Q62" s="757" t="s">
        <v>198</v>
      </c>
      <c r="R62" s="758"/>
      <c r="S62" s="204"/>
      <c r="T62" s="125" t="str">
        <f>IF(L62=0,"n",IF(L62&gt;=25000,"n",IF(O62&gt;=0.05,"n","y")))</f>
        <v>n</v>
      </c>
      <c r="AB62" s="151">
        <f t="shared" ref="AB62:AG62" si="8">SUM(AB18:AB53)</f>
        <v>0</v>
      </c>
      <c r="AC62" s="151">
        <f t="shared" si="8"/>
        <v>0</v>
      </c>
      <c r="AD62" s="151">
        <f t="shared" si="8"/>
        <v>0</v>
      </c>
      <c r="AE62" s="151">
        <f t="shared" si="8"/>
        <v>0</v>
      </c>
      <c r="AF62" s="151">
        <f t="shared" si="8"/>
        <v>0</v>
      </c>
      <c r="AG62" s="151">
        <f t="shared" si="8"/>
        <v>0</v>
      </c>
      <c r="AM62" s="152"/>
      <c r="BB62" s="92"/>
      <c r="BC62" s="92"/>
      <c r="BD62" s="92"/>
      <c r="BE62" s="92"/>
      <c r="BF62" s="92"/>
      <c r="BG62" s="92"/>
      <c r="BH62" s="92"/>
      <c r="BI62" s="92"/>
    </row>
    <row r="63" spans="2:61" ht="17.25" thickTop="1" thickBot="1">
      <c r="B63" s="288" t="s">
        <v>354</v>
      </c>
      <c r="C63" s="988"/>
      <c r="D63" s="959"/>
      <c r="E63" s="960"/>
      <c r="F63" s="985" t="s">
        <v>221</v>
      </c>
      <c r="G63" s="771"/>
      <c r="H63" s="986">
        <f>+'מקדמי פליטה'!C183</f>
        <v>2244</v>
      </c>
      <c r="I63" s="987"/>
      <c r="J63" s="940"/>
      <c r="K63" s="857"/>
      <c r="L63" s="931">
        <f>+D63*H63</f>
        <v>0</v>
      </c>
      <c r="M63" s="932"/>
      <c r="N63" s="933"/>
      <c r="O63" s="755">
        <f>+L63/סיכום!$C$34</f>
        <v>0</v>
      </c>
      <c r="P63" s="756"/>
      <c r="Q63" s="757" t="s">
        <v>198</v>
      </c>
      <c r="R63" s="758"/>
      <c r="S63" s="204"/>
      <c r="T63" s="125" t="str">
        <f>IF(L63=0,"n",IF(L63&gt;=25000,"n",IF(O63&gt;=0.05,"n","y")))</f>
        <v>n</v>
      </c>
      <c r="AM63" s="152"/>
      <c r="BB63" s="92"/>
      <c r="BC63" s="92"/>
      <c r="BD63" s="92"/>
      <c r="BE63" s="92"/>
      <c r="BF63" s="92"/>
      <c r="BG63" s="92"/>
      <c r="BH63" s="92"/>
      <c r="BI63" s="92"/>
    </row>
    <row r="64" spans="2:61" ht="16.5" thickTop="1">
      <c r="B64" s="969" t="s">
        <v>355</v>
      </c>
      <c r="C64" s="289" t="s">
        <v>356</v>
      </c>
      <c r="D64" s="970"/>
      <c r="E64" s="971"/>
      <c r="F64" s="976" t="s">
        <v>357</v>
      </c>
      <c r="G64" s="977"/>
      <c r="H64" s="982">
        <v>0.54200000000000004</v>
      </c>
      <c r="I64" s="982"/>
      <c r="J64" s="967" t="s">
        <v>358</v>
      </c>
      <c r="K64" s="968"/>
      <c r="L64" s="931">
        <f>+D64*H64</f>
        <v>0</v>
      </c>
      <c r="M64" s="932"/>
      <c r="N64" s="933"/>
      <c r="O64" s="755">
        <f>+L64/סיכום!$C$34</f>
        <v>0</v>
      </c>
      <c r="P64" s="756"/>
      <c r="Q64" s="757" t="s">
        <v>198</v>
      </c>
      <c r="R64" s="758"/>
      <c r="S64" s="204"/>
      <c r="AM64" s="152"/>
      <c r="BB64" s="92"/>
      <c r="BC64" s="92"/>
      <c r="BD64" s="92"/>
      <c r="BE64" s="92"/>
      <c r="BF64" s="92"/>
      <c r="BG64" s="92"/>
      <c r="BH64" s="92"/>
      <c r="BI64" s="92"/>
    </row>
    <row r="65" spans="2:61" ht="15.75">
      <c r="B65" s="969"/>
      <c r="C65" s="289" t="s">
        <v>359</v>
      </c>
      <c r="D65" s="972"/>
      <c r="E65" s="973"/>
      <c r="F65" s="978"/>
      <c r="G65" s="979"/>
      <c r="H65" s="965">
        <v>3.0719999999999997E-5</v>
      </c>
      <c r="I65" s="966"/>
      <c r="J65" s="967" t="s">
        <v>360</v>
      </c>
      <c r="K65" s="968"/>
      <c r="L65" s="931">
        <f>+D64*H65*[1]GWP!H16</f>
        <v>0</v>
      </c>
      <c r="M65" s="932"/>
      <c r="N65" s="933"/>
      <c r="O65" s="755">
        <f>+L65/סיכום!$C$34</f>
        <v>0</v>
      </c>
      <c r="P65" s="756"/>
      <c r="Q65" s="757" t="s">
        <v>198</v>
      </c>
      <c r="R65" s="758"/>
      <c r="S65" s="204"/>
      <c r="AM65" s="152"/>
      <c r="BB65" s="92"/>
      <c r="BC65" s="92"/>
      <c r="BD65" s="92"/>
      <c r="BE65" s="92"/>
      <c r="BF65" s="92"/>
      <c r="BG65" s="92"/>
      <c r="BH65" s="92"/>
      <c r="BI65" s="92"/>
    </row>
    <row r="66" spans="2:61" ht="16.5" thickBot="1">
      <c r="B66" s="969"/>
      <c r="C66" s="289" t="s">
        <v>361</v>
      </c>
      <c r="D66" s="974"/>
      <c r="E66" s="975"/>
      <c r="F66" s="980"/>
      <c r="G66" s="981"/>
      <c r="H66" s="983">
        <v>4.6090000000000003E-6</v>
      </c>
      <c r="I66" s="984"/>
      <c r="J66" s="967" t="s">
        <v>362</v>
      </c>
      <c r="K66" s="968"/>
      <c r="L66" s="931">
        <f>+D64*H66*[1]GWP!H17</f>
        <v>0</v>
      </c>
      <c r="M66" s="932"/>
      <c r="N66" s="933"/>
      <c r="O66" s="755">
        <f>+L66/סיכום!$C$34</f>
        <v>0</v>
      </c>
      <c r="P66" s="756"/>
      <c r="Q66" s="757" t="s">
        <v>198</v>
      </c>
      <c r="R66" s="758"/>
      <c r="S66" s="204"/>
      <c r="AM66" s="152"/>
      <c r="BB66" s="92"/>
      <c r="BC66" s="92"/>
      <c r="BD66" s="92"/>
      <c r="BE66" s="92"/>
      <c r="BF66" s="92"/>
      <c r="BG66" s="92"/>
      <c r="BH66" s="92"/>
      <c r="BI66" s="92"/>
    </row>
    <row r="67" spans="2:61" ht="24" customHeight="1" thickTop="1" thickBot="1">
      <c r="B67" s="290" t="s">
        <v>363</v>
      </c>
      <c r="C67" s="291" t="s">
        <v>364</v>
      </c>
      <c r="D67" s="959"/>
      <c r="E67" s="960"/>
      <c r="F67" s="961" t="s">
        <v>365</v>
      </c>
      <c r="G67" s="962"/>
      <c r="H67" s="963"/>
      <c r="I67" s="964"/>
      <c r="J67" s="771" t="s">
        <v>366</v>
      </c>
      <c r="K67" s="772"/>
      <c r="L67" s="931">
        <f>+D67*H67</f>
        <v>0</v>
      </c>
      <c r="M67" s="932"/>
      <c r="N67" s="933"/>
      <c r="O67" s="755">
        <f>+L67/סיכום!$C$34</f>
        <v>0</v>
      </c>
      <c r="P67" s="756"/>
      <c r="Q67" s="757" t="s">
        <v>198</v>
      </c>
      <c r="R67" s="758"/>
      <c r="S67" s="204"/>
      <c r="T67" s="125" t="str">
        <f>IF(L67=0,"n",IF(L67&gt;=25000,"n",IF(O67&gt;=0.05,"n","y")))</f>
        <v>n</v>
      </c>
      <c r="BB67" s="92"/>
      <c r="BC67" s="92"/>
      <c r="BD67" s="92"/>
      <c r="BE67" s="92"/>
      <c r="BF67" s="92"/>
      <c r="BG67" s="92"/>
      <c r="BH67" s="92"/>
      <c r="BI67" s="92"/>
    </row>
    <row r="68" spans="2:61" ht="24" customHeight="1" thickTop="1" thickBot="1">
      <c r="B68" s="839" t="s">
        <v>206</v>
      </c>
      <c r="C68" s="840"/>
      <c r="D68" s="826"/>
      <c r="E68" s="827"/>
      <c r="F68" s="826"/>
      <c r="G68" s="827"/>
      <c r="H68" s="826"/>
      <c r="I68" s="827"/>
      <c r="J68" s="771" t="s">
        <v>366</v>
      </c>
      <c r="K68" s="772"/>
      <c r="L68" s="931">
        <f>+D68*H68</f>
        <v>0</v>
      </c>
      <c r="M68" s="932"/>
      <c r="N68" s="933"/>
      <c r="O68" s="755">
        <f>+L68/סיכום!$C$34</f>
        <v>0</v>
      </c>
      <c r="P68" s="756"/>
      <c r="Q68" s="775" t="s">
        <v>198</v>
      </c>
      <c r="R68" s="776"/>
      <c r="S68" s="204"/>
      <c r="T68" s="125" t="str">
        <f>IF(L68=0,"n",IF(L68&gt;=25000,"n",IF(O68&gt;=0.05,"n","y")))</f>
        <v>n</v>
      </c>
      <c r="BB68" s="92"/>
      <c r="BC68" s="92"/>
      <c r="BD68" s="92"/>
      <c r="BE68" s="92"/>
      <c r="BF68" s="92"/>
      <c r="BG68" s="92"/>
      <c r="BH68" s="92"/>
      <c r="BI68" s="92"/>
    </row>
    <row r="69" spans="2:61" s="173" customFormat="1" ht="24" customHeight="1" thickTop="1">
      <c r="B69" s="169"/>
      <c r="C69" s="169"/>
      <c r="D69" s="170"/>
      <c r="E69" s="170"/>
      <c r="F69" s="170"/>
      <c r="G69" s="170"/>
      <c r="H69" s="170"/>
      <c r="I69" s="170"/>
      <c r="J69" s="171"/>
      <c r="K69" s="171"/>
      <c r="L69" s="171"/>
      <c r="M69" s="171"/>
      <c r="N69" s="171"/>
      <c r="O69" s="171"/>
      <c r="P69" s="171"/>
      <c r="Q69" s="171"/>
      <c r="R69" s="171"/>
      <c r="S69" s="171"/>
      <c r="T69" s="292"/>
      <c r="U69" s="180"/>
      <c r="V69" s="172"/>
      <c r="W69" s="172"/>
      <c r="X69" s="172"/>
      <c r="Y69" s="172"/>
      <c r="Z69" s="172"/>
      <c r="AA69" s="172"/>
      <c r="AB69" s="172"/>
      <c r="AC69" s="172"/>
      <c r="AD69" s="172"/>
      <c r="AE69" s="172"/>
      <c r="AF69" s="172"/>
      <c r="AG69" s="172"/>
      <c r="AH69" s="172"/>
      <c r="AI69" s="172"/>
      <c r="AJ69" s="172"/>
      <c r="AK69" s="172"/>
      <c r="AL69" s="172"/>
      <c r="AM69" s="172"/>
      <c r="AN69" s="172"/>
      <c r="AO69" s="180"/>
      <c r="AP69" s="180"/>
      <c r="AQ69" s="180"/>
      <c r="AR69" s="180"/>
      <c r="AS69" s="180"/>
      <c r="AT69" s="180"/>
      <c r="AU69" s="180"/>
      <c r="AV69" s="180"/>
      <c r="AW69" s="180"/>
      <c r="AX69" s="180"/>
      <c r="AY69" s="180"/>
      <c r="AZ69" s="180"/>
      <c r="BA69" s="180"/>
      <c r="BB69" s="293"/>
      <c r="BC69" s="293"/>
      <c r="BD69" s="293"/>
      <c r="BE69" s="293"/>
      <c r="BF69" s="293"/>
      <c r="BG69" s="293"/>
      <c r="BH69" s="293"/>
      <c r="BI69" s="293"/>
    </row>
    <row r="70" spans="2:61" ht="24" customHeight="1">
      <c r="F70" s="93"/>
      <c r="BB70" s="92"/>
      <c r="BC70" s="92"/>
      <c r="BD70" s="92"/>
      <c r="BE70" s="92"/>
      <c r="BF70" s="92"/>
      <c r="BG70" s="92"/>
      <c r="BH70" s="92"/>
      <c r="BI70" s="92"/>
    </row>
    <row r="71" spans="2:61" ht="24" customHeight="1">
      <c r="B71" s="294"/>
      <c r="C71" s="117"/>
      <c r="D71" s="117"/>
      <c r="E71" s="117"/>
      <c r="F71" s="117"/>
      <c r="G71" s="117"/>
      <c r="H71" s="117"/>
      <c r="I71" s="117"/>
      <c r="J71" s="117"/>
      <c r="K71" s="117"/>
      <c r="L71" s="117"/>
      <c r="M71" s="117"/>
      <c r="N71" s="117"/>
      <c r="O71" s="117"/>
      <c r="P71" s="117"/>
      <c r="Q71" s="117"/>
      <c r="R71" s="181"/>
      <c r="S71" s="182"/>
      <c r="BB71" s="92"/>
      <c r="BC71" s="92"/>
      <c r="BD71" s="92"/>
      <c r="BE71" s="92"/>
      <c r="BF71" s="92"/>
      <c r="BG71" s="92"/>
      <c r="BH71" s="92"/>
      <c r="BI71" s="92"/>
    </row>
    <row r="72" spans="2:61" ht="24" customHeight="1">
      <c r="B72" s="72" t="s">
        <v>504</v>
      </c>
      <c r="C72" s="50"/>
      <c r="D72" s="50"/>
      <c r="E72" s="50"/>
      <c r="F72" s="50"/>
      <c r="G72" s="50"/>
      <c r="H72" s="50"/>
      <c r="I72" s="50"/>
      <c r="J72" s="50"/>
      <c r="K72" s="50"/>
      <c r="L72" s="50"/>
      <c r="M72" s="50"/>
      <c r="N72" s="50"/>
      <c r="O72" s="50"/>
      <c r="P72" s="50"/>
      <c r="Q72" s="46"/>
      <c r="R72" s="183"/>
      <c r="S72" s="184"/>
      <c r="BB72" s="92"/>
      <c r="BC72" s="92"/>
      <c r="BD72" s="92"/>
      <c r="BE72" s="92"/>
      <c r="BF72" s="92"/>
      <c r="BG72" s="92"/>
      <c r="BH72" s="92"/>
      <c r="BI72" s="92"/>
    </row>
    <row r="73" spans="2:61" ht="34.5" customHeight="1">
      <c r="B73" s="69" t="s">
        <v>175</v>
      </c>
      <c r="C73" s="50"/>
      <c r="D73" s="736" t="str">
        <f>+פתיחה!P19</f>
        <v>אוטובוסים</v>
      </c>
      <c r="E73" s="738"/>
      <c r="F73" s="50"/>
      <c r="G73" s="50"/>
      <c r="H73" s="50"/>
      <c r="I73" s="50"/>
      <c r="J73" s="50"/>
      <c r="K73" s="50"/>
      <c r="L73" s="820" t="s">
        <v>146</v>
      </c>
      <c r="M73" s="816"/>
      <c r="N73" s="817"/>
      <c r="O73" s="801" t="s">
        <v>242</v>
      </c>
      <c r="P73" s="802"/>
      <c r="Q73" s="820" t="s">
        <v>196</v>
      </c>
      <c r="R73" s="817"/>
      <c r="S73" s="797" t="s">
        <v>245</v>
      </c>
    </row>
    <row r="74" spans="2:61" ht="24" customHeight="1">
      <c r="B74" s="69" t="s">
        <v>367</v>
      </c>
      <c r="C74" s="50"/>
      <c r="D74" s="50"/>
      <c r="E74" s="50"/>
      <c r="F74" s="50"/>
      <c r="G74" s="50"/>
      <c r="H74" s="50"/>
      <c r="I74" s="50"/>
      <c r="J74" s="50"/>
      <c r="K74" s="50"/>
      <c r="L74" s="821"/>
      <c r="M74" s="822"/>
      <c r="N74" s="823"/>
      <c r="O74" s="803"/>
      <c r="P74" s="804"/>
      <c r="Q74" s="821"/>
      <c r="R74" s="823"/>
      <c r="S74" s="797"/>
    </row>
    <row r="75" spans="2:61" ht="24" customHeight="1">
      <c r="B75" s="295" t="s">
        <v>368</v>
      </c>
      <c r="C75" s="296"/>
      <c r="D75" s="953">
        <f>IF(D73='מקדמי פליטה'!$U$13,AE62,+IF(D73='מקדמי פליטה'!$U$14,AF62,AG62))</f>
        <v>0</v>
      </c>
      <c r="E75" s="954"/>
      <c r="F75" s="955" t="s">
        <v>369</v>
      </c>
      <c r="G75" s="955"/>
      <c r="H75" s="955"/>
      <c r="I75" s="955"/>
      <c r="J75" s="955"/>
      <c r="K75" s="809"/>
      <c r="L75" s="931">
        <f>+D75*[1]GWP!$H$17</f>
        <v>0</v>
      </c>
      <c r="M75" s="932"/>
      <c r="N75" s="933"/>
      <c r="O75" s="755">
        <f>+L75/סיכום!$C$34</f>
        <v>0</v>
      </c>
      <c r="P75" s="756"/>
      <c r="Q75" s="757" t="s">
        <v>103</v>
      </c>
      <c r="R75" s="758"/>
      <c r="S75" s="204"/>
    </row>
    <row r="76" spans="2:61" ht="24" customHeight="1">
      <c r="B76" s="297" t="s">
        <v>180</v>
      </c>
      <c r="C76" s="298"/>
      <c r="D76" s="957">
        <f>IF(D73='מקדמי פליטה'!$U$13,AB62,+IF(D73='מקדמי פליטה'!$U$14,AC62,AD62))</f>
        <v>0</v>
      </c>
      <c r="E76" s="958"/>
      <c r="F76" s="956"/>
      <c r="G76" s="956"/>
      <c r="H76" s="956"/>
      <c r="I76" s="956"/>
      <c r="J76" s="956"/>
      <c r="K76" s="813"/>
      <c r="L76" s="931">
        <f>+D76*[1]GWP!$H$16</f>
        <v>0</v>
      </c>
      <c r="M76" s="932"/>
      <c r="N76" s="933"/>
      <c r="O76" s="755">
        <f>+L76/סיכום!$C$34</f>
        <v>0</v>
      </c>
      <c r="P76" s="756"/>
      <c r="Q76" s="757" t="s">
        <v>103</v>
      </c>
      <c r="R76" s="758"/>
      <c r="S76" s="204"/>
    </row>
    <row r="77" spans="2:61" ht="24" customHeight="1">
      <c r="B77" s="70"/>
      <c r="C77" s="46"/>
      <c r="D77" s="299"/>
      <c r="E77" s="299"/>
      <c r="F77" s="299"/>
      <c r="G77" s="299"/>
      <c r="H77" s="299"/>
      <c r="I77" s="299"/>
      <c r="J77" s="299"/>
      <c r="K77" s="299"/>
      <c r="L77" s="299"/>
      <c r="M77" s="299"/>
      <c r="N77" s="299"/>
      <c r="O77" s="299"/>
      <c r="P77" s="299"/>
      <c r="Q77" s="240"/>
      <c r="R77" s="300"/>
      <c r="S77" s="301"/>
    </row>
    <row r="78" spans="2:61" s="101" customFormat="1" ht="23.25" customHeight="1">
      <c r="T78" s="125"/>
      <c r="V78" s="151"/>
      <c r="W78" s="151"/>
      <c r="X78" s="151"/>
      <c r="Y78" s="151"/>
      <c r="Z78" s="151"/>
      <c r="AA78" s="151"/>
      <c r="AB78" s="151"/>
      <c r="AC78" s="151"/>
      <c r="AD78" s="151"/>
      <c r="AE78" s="151"/>
      <c r="AF78" s="151"/>
      <c r="AG78" s="151"/>
      <c r="AH78" s="151"/>
      <c r="AI78" s="151"/>
      <c r="AJ78" s="151"/>
      <c r="AK78" s="151"/>
      <c r="AL78" s="151"/>
      <c r="AM78" s="151"/>
      <c r="AN78" s="151"/>
    </row>
    <row r="79" spans="2:61" s="101" customFormat="1" ht="24" customHeight="1">
      <c r="T79" s="125"/>
      <c r="V79" s="151"/>
      <c r="W79" s="151"/>
      <c r="X79" s="151"/>
      <c r="Y79" s="151"/>
      <c r="Z79" s="151"/>
      <c r="AA79" s="151"/>
      <c r="AB79" s="151"/>
      <c r="AC79" s="151"/>
      <c r="AD79" s="151"/>
      <c r="AE79" s="151"/>
      <c r="AF79" s="151"/>
      <c r="AG79" s="151"/>
      <c r="AH79" s="151"/>
      <c r="AI79" s="151"/>
      <c r="AJ79" s="151"/>
      <c r="AK79" s="151"/>
      <c r="AL79" s="151"/>
      <c r="AM79" s="151"/>
      <c r="AN79" s="151"/>
    </row>
    <row r="80" spans="2:61" s="101" customFormat="1" ht="24" customHeight="1" thickBot="1">
      <c r="T80" s="125"/>
      <c r="V80" s="151"/>
      <c r="W80" s="151"/>
      <c r="X80" s="151"/>
      <c r="Y80" s="151"/>
      <c r="Z80" s="151"/>
      <c r="AA80" s="151"/>
      <c r="AB80" s="151"/>
      <c r="AC80" s="151"/>
      <c r="AD80" s="151"/>
      <c r="AE80" s="151"/>
      <c r="AF80" s="151"/>
      <c r="AG80" s="151"/>
      <c r="AH80" s="151"/>
      <c r="AI80" s="151"/>
      <c r="AJ80" s="151"/>
      <c r="AK80" s="151"/>
      <c r="AL80" s="151"/>
      <c r="AM80" s="151"/>
      <c r="AN80" s="151"/>
    </row>
    <row r="81" spans="1:61" s="101" customFormat="1" ht="24" customHeight="1">
      <c r="B81" s="94"/>
      <c r="C81" s="563" t="s">
        <v>547</v>
      </c>
      <c r="D81" s="564"/>
      <c r="E81" s="564"/>
      <c r="F81" s="951" t="s">
        <v>407</v>
      </c>
      <c r="G81" s="951"/>
      <c r="H81" s="951"/>
      <c r="I81" s="952"/>
      <c r="J81" s="94"/>
      <c r="K81" s="94"/>
      <c r="L81" s="94"/>
      <c r="T81" s="125"/>
      <c r="V81" s="151"/>
      <c r="W81" s="151"/>
      <c r="X81" s="151"/>
      <c r="Y81" s="151"/>
      <c r="Z81" s="151"/>
      <c r="AA81" s="151"/>
      <c r="AB81" s="151"/>
      <c r="AC81" s="151"/>
      <c r="AD81" s="151"/>
      <c r="AE81" s="151"/>
      <c r="AF81" s="151"/>
      <c r="AG81" s="151"/>
      <c r="AH81" s="151"/>
      <c r="AI81" s="151"/>
      <c r="AJ81" s="151"/>
      <c r="AK81" s="151"/>
      <c r="AL81" s="151"/>
      <c r="AM81" s="151"/>
      <c r="AN81" s="151"/>
    </row>
    <row r="82" spans="1:61" s="101" customFormat="1" ht="24" customHeight="1">
      <c r="A82" s="151"/>
      <c r="B82" s="94"/>
      <c r="C82" s="569"/>
      <c r="D82" s="761" t="s">
        <v>369</v>
      </c>
      <c r="E82" s="761"/>
      <c r="F82" s="761" t="s">
        <v>548</v>
      </c>
      <c r="G82" s="761"/>
      <c r="H82" s="761" t="s">
        <v>549</v>
      </c>
      <c r="I82" s="762"/>
      <c r="J82" s="94"/>
      <c r="K82" s="94"/>
      <c r="L82" s="94"/>
      <c r="T82" s="125"/>
      <c r="V82" s="151"/>
      <c r="W82" s="151"/>
      <c r="X82" s="151"/>
      <c r="Y82" s="151"/>
      <c r="Z82" s="151"/>
      <c r="AA82" s="151"/>
      <c r="AB82" s="151"/>
      <c r="AC82" s="151"/>
      <c r="AD82" s="151"/>
      <c r="AE82" s="151"/>
      <c r="AF82" s="151"/>
      <c r="AG82" s="151"/>
      <c r="AH82" s="151"/>
      <c r="AI82" s="151"/>
      <c r="AJ82" s="151"/>
      <c r="AK82" s="151"/>
      <c r="AL82" s="151"/>
      <c r="AM82" s="151"/>
      <c r="AN82" s="151"/>
    </row>
    <row r="83" spans="1:61" s="151" customFormat="1" ht="24" customHeight="1">
      <c r="B83" s="151" t="s">
        <v>170</v>
      </c>
      <c r="C83" s="569" t="s">
        <v>148</v>
      </c>
      <c r="D83" s="944">
        <f>+SUM(L61:L68)+SUM(L50:L54)+SUM(L38:L43)+SUM(L18:L31)-L65-L66</f>
        <v>0</v>
      </c>
      <c r="E83" s="944"/>
      <c r="F83" s="944">
        <f>+D83</f>
        <v>0</v>
      </c>
      <c r="G83" s="944"/>
      <c r="H83" s="944">
        <f>+D83</f>
        <v>0</v>
      </c>
      <c r="I83" s="945"/>
      <c r="J83" s="94"/>
      <c r="K83" s="94"/>
      <c r="L83" s="94"/>
      <c r="M83" s="101"/>
      <c r="T83" s="125"/>
      <c r="U83" s="101"/>
    </row>
    <row r="84" spans="1:61" s="151" customFormat="1" ht="24" customHeight="1">
      <c r="C84" s="569" t="s">
        <v>149</v>
      </c>
      <c r="D84" s="942">
        <f>(+L75+L66)/GWP!E17</f>
        <v>0</v>
      </c>
      <c r="E84" s="943"/>
      <c r="F84" s="944">
        <f>+D84*GWP!E17</f>
        <v>0</v>
      </c>
      <c r="G84" s="944"/>
      <c r="H84" s="944">
        <f>+D84*GWP!D17</f>
        <v>0</v>
      </c>
      <c r="I84" s="945"/>
      <c r="J84" s="496"/>
      <c r="K84" s="94"/>
      <c r="L84" s="94"/>
      <c r="M84" s="101"/>
      <c r="T84" s="125"/>
      <c r="U84" s="101"/>
    </row>
    <row r="85" spans="1:61" s="151" customFormat="1" ht="24" customHeight="1">
      <c r="C85" s="569" t="s">
        <v>150</v>
      </c>
      <c r="D85" s="942">
        <f>(+L76+L65)/GWP!E16</f>
        <v>0</v>
      </c>
      <c r="E85" s="943"/>
      <c r="F85" s="944">
        <f>+D85*GWP!E16</f>
        <v>0</v>
      </c>
      <c r="G85" s="944"/>
      <c r="H85" s="944">
        <f>+D85*GWP!D16</f>
        <v>0</v>
      </c>
      <c r="I85" s="945"/>
      <c r="J85" s="94"/>
      <c r="K85" s="94"/>
      <c r="L85" s="94"/>
      <c r="M85" s="101"/>
      <c r="T85" s="125"/>
      <c r="U85" s="101"/>
    </row>
    <row r="86" spans="1:61" s="151" customFormat="1" ht="24" customHeight="1">
      <c r="B86" s="94"/>
      <c r="C86" s="569" t="s">
        <v>167</v>
      </c>
      <c r="D86" s="620"/>
      <c r="E86" s="620"/>
      <c r="F86" s="761"/>
      <c r="G86" s="761"/>
      <c r="H86" s="946"/>
      <c r="I86" s="947"/>
      <c r="J86" s="94"/>
      <c r="K86" s="94"/>
      <c r="L86" s="94"/>
      <c r="M86" s="101"/>
      <c r="T86" s="125"/>
      <c r="U86" s="101"/>
    </row>
    <row r="87" spans="1:61" s="151" customFormat="1" ht="24" customHeight="1">
      <c r="B87" s="94"/>
      <c r="C87" s="569" t="s">
        <v>168</v>
      </c>
      <c r="D87" s="620"/>
      <c r="E87" s="620"/>
      <c r="F87" s="761"/>
      <c r="G87" s="761"/>
      <c r="H87" s="946"/>
      <c r="I87" s="947"/>
      <c r="J87" s="94"/>
      <c r="K87" s="94"/>
      <c r="L87" s="94"/>
      <c r="M87" s="101"/>
      <c r="T87" s="125"/>
      <c r="U87" s="101"/>
    </row>
    <row r="88" spans="1:61" s="151" customFormat="1" ht="24" customHeight="1" thickBot="1">
      <c r="B88" s="94"/>
      <c r="C88" s="574" t="s">
        <v>169</v>
      </c>
      <c r="D88" s="621"/>
      <c r="E88" s="621"/>
      <c r="F88" s="948"/>
      <c r="G88" s="948"/>
      <c r="H88" s="949"/>
      <c r="I88" s="950"/>
      <c r="J88" s="94"/>
      <c r="K88" s="94"/>
      <c r="L88" s="94"/>
      <c r="M88" s="101"/>
      <c r="T88" s="125"/>
      <c r="U88" s="101"/>
    </row>
    <row r="89" spans="1:61" s="101" customFormat="1" ht="24" customHeight="1">
      <c r="B89" s="94"/>
      <c r="C89" s="94"/>
      <c r="D89" s="94"/>
      <c r="E89" s="94"/>
      <c r="F89" s="94"/>
      <c r="G89" s="94"/>
      <c r="H89" s="94"/>
      <c r="I89" s="94"/>
      <c r="J89" s="94"/>
      <c r="K89" s="94"/>
      <c r="L89" s="94"/>
      <c r="T89" s="125"/>
      <c r="V89" s="151"/>
      <c r="W89" s="151"/>
      <c r="X89" s="151"/>
      <c r="Y89" s="151"/>
      <c r="Z89" s="151"/>
      <c r="AA89" s="151"/>
      <c r="AB89" s="151"/>
      <c r="AC89" s="151"/>
      <c r="AD89" s="151"/>
      <c r="AE89" s="151"/>
      <c r="AF89" s="151"/>
      <c r="AG89" s="151"/>
      <c r="AH89" s="151"/>
      <c r="AI89" s="151"/>
      <c r="AJ89" s="151"/>
      <c r="AK89" s="151"/>
      <c r="AL89" s="151"/>
      <c r="AM89" s="151"/>
      <c r="AN89" s="151"/>
    </row>
    <row r="90" spans="1:61" s="101" customFormat="1" ht="24" customHeight="1">
      <c r="T90" s="125"/>
      <c r="V90" s="151"/>
      <c r="W90" s="151"/>
      <c r="X90" s="151"/>
      <c r="Y90" s="151"/>
      <c r="Z90" s="151"/>
      <c r="AA90" s="151"/>
      <c r="AB90" s="151"/>
      <c r="AC90" s="151"/>
      <c r="AD90" s="151"/>
      <c r="AE90" s="151"/>
      <c r="AF90" s="151"/>
      <c r="AG90" s="151"/>
      <c r="AH90" s="151"/>
      <c r="AI90" s="151"/>
      <c r="AJ90" s="151"/>
      <c r="AK90" s="151"/>
      <c r="AL90" s="151"/>
      <c r="AM90" s="151"/>
      <c r="AN90" s="151"/>
    </row>
    <row r="91" spans="1:61" s="101" customFormat="1" ht="24" customHeight="1">
      <c r="A91" s="42"/>
      <c r="N91" s="42"/>
      <c r="O91" s="42"/>
      <c r="P91" s="42"/>
      <c r="Q91" s="42"/>
      <c r="R91" s="42"/>
      <c r="S91" s="42"/>
      <c r="T91" s="125"/>
      <c r="V91" s="151"/>
      <c r="W91" s="151"/>
      <c r="X91" s="151"/>
      <c r="Y91" s="151"/>
      <c r="Z91" s="151"/>
      <c r="AA91" s="151"/>
      <c r="AB91" s="151"/>
      <c r="AC91" s="151"/>
      <c r="AD91" s="151"/>
      <c r="AE91" s="151"/>
      <c r="AF91" s="151"/>
      <c r="AG91" s="151"/>
      <c r="AH91" s="151"/>
      <c r="AI91" s="151"/>
      <c r="AJ91" s="151"/>
      <c r="AK91" s="151"/>
      <c r="AL91" s="151"/>
      <c r="AM91" s="151"/>
      <c r="AN91" s="151"/>
      <c r="BB91" s="42"/>
      <c r="BC91" s="42"/>
      <c r="BD91" s="42"/>
      <c r="BE91" s="42"/>
      <c r="BF91" s="42"/>
      <c r="BG91" s="42"/>
      <c r="BH91" s="42"/>
      <c r="BI91" s="42"/>
    </row>
    <row r="92" spans="1:61" s="101" customFormat="1" ht="24" customHeight="1">
      <c r="A92" s="42"/>
      <c r="N92" s="42"/>
      <c r="O92" s="42"/>
      <c r="P92" s="42"/>
      <c r="Q92" s="42"/>
      <c r="R92" s="42"/>
      <c r="S92" s="42"/>
      <c r="T92" s="125"/>
      <c r="V92" s="151"/>
      <c r="W92" s="151"/>
      <c r="X92" s="151"/>
      <c r="Y92" s="151"/>
      <c r="Z92" s="151"/>
      <c r="AA92" s="151"/>
      <c r="AB92" s="151"/>
      <c r="AC92" s="151"/>
      <c r="AD92" s="151"/>
      <c r="AE92" s="151"/>
      <c r="AF92" s="151"/>
      <c r="AG92" s="151"/>
      <c r="AH92" s="151"/>
      <c r="AI92" s="151"/>
      <c r="AJ92" s="151"/>
      <c r="AK92" s="151"/>
      <c r="AL92" s="151"/>
      <c r="AM92" s="151"/>
      <c r="AN92" s="151"/>
      <c r="BB92" s="42"/>
      <c r="BC92" s="42"/>
      <c r="BD92" s="42"/>
      <c r="BE92" s="42"/>
      <c r="BF92" s="42"/>
      <c r="BG92" s="42"/>
      <c r="BH92" s="42"/>
      <c r="BI92" s="42"/>
    </row>
  </sheetData>
  <sheetProtection selectLockedCells="1"/>
  <dataConsolidate/>
  <mergeCells count="288">
    <mergeCell ref="C11:J11"/>
    <mergeCell ref="B16:C17"/>
    <mergeCell ref="D16:E17"/>
    <mergeCell ref="F16:G16"/>
    <mergeCell ref="H16:K17"/>
    <mergeCell ref="L16:N17"/>
    <mergeCell ref="O16:P17"/>
    <mergeCell ref="B3:S4"/>
    <mergeCell ref="B2:S2"/>
    <mergeCell ref="B1:S1"/>
    <mergeCell ref="Q16:R17"/>
    <mergeCell ref="S16:S17"/>
    <mergeCell ref="F17:G17"/>
    <mergeCell ref="D18:E18"/>
    <mergeCell ref="F18:G18"/>
    <mergeCell ref="H18:I18"/>
    <mergeCell ref="J18:K31"/>
    <mergeCell ref="L18:N18"/>
    <mergeCell ref="O18:P18"/>
    <mergeCell ref="Q18:R18"/>
    <mergeCell ref="D20:E20"/>
    <mergeCell ref="F20:G20"/>
    <mergeCell ref="H20:I20"/>
    <mergeCell ref="L20:N20"/>
    <mergeCell ref="O20:P20"/>
    <mergeCell ref="Q20:R20"/>
    <mergeCell ref="D19:E19"/>
    <mergeCell ref="F19:G19"/>
    <mergeCell ref="H19:I19"/>
    <mergeCell ref="L19:N19"/>
    <mergeCell ref="O19:P19"/>
    <mergeCell ref="Q19:R19"/>
    <mergeCell ref="D22:E22"/>
    <mergeCell ref="F22:G22"/>
    <mergeCell ref="H22:I22"/>
    <mergeCell ref="L22:N22"/>
    <mergeCell ref="O22:P22"/>
    <mergeCell ref="Q22:R22"/>
    <mergeCell ref="D21:E21"/>
    <mergeCell ref="F21:G21"/>
    <mergeCell ref="H21:I21"/>
    <mergeCell ref="L21:N21"/>
    <mergeCell ref="O21:P21"/>
    <mergeCell ref="Q21:R21"/>
    <mergeCell ref="D24:E24"/>
    <mergeCell ref="F24:G24"/>
    <mergeCell ref="H24:I24"/>
    <mergeCell ref="L24:N24"/>
    <mergeCell ref="O24:P24"/>
    <mergeCell ref="Q24:R24"/>
    <mergeCell ref="D23:E23"/>
    <mergeCell ref="F23:G23"/>
    <mergeCell ref="H23:I23"/>
    <mergeCell ref="L23:N23"/>
    <mergeCell ref="O23:P23"/>
    <mergeCell ref="Q23:R23"/>
    <mergeCell ref="D26:E26"/>
    <mergeCell ref="F26:G26"/>
    <mergeCell ref="H26:I26"/>
    <mergeCell ref="L26:N26"/>
    <mergeCell ref="O26:P26"/>
    <mergeCell ref="Q26:R26"/>
    <mergeCell ref="D25:E25"/>
    <mergeCell ref="F25:G25"/>
    <mergeCell ref="H25:I25"/>
    <mergeCell ref="L25:N25"/>
    <mergeCell ref="O25:P25"/>
    <mergeCell ref="Q25:R25"/>
    <mergeCell ref="D28:E28"/>
    <mergeCell ref="F28:G28"/>
    <mergeCell ref="H28:I28"/>
    <mergeCell ref="L28:N28"/>
    <mergeCell ref="O28:P28"/>
    <mergeCell ref="Q28:R28"/>
    <mergeCell ref="D27:E27"/>
    <mergeCell ref="F27:G27"/>
    <mergeCell ref="H27:I27"/>
    <mergeCell ref="L27:N27"/>
    <mergeCell ref="O27:P27"/>
    <mergeCell ref="Q27:R27"/>
    <mergeCell ref="D30:E30"/>
    <mergeCell ref="F30:G30"/>
    <mergeCell ref="H30:I30"/>
    <mergeCell ref="L30:N30"/>
    <mergeCell ref="O30:P30"/>
    <mergeCell ref="Q30:R30"/>
    <mergeCell ref="D29:E29"/>
    <mergeCell ref="F29:G29"/>
    <mergeCell ref="H29:I29"/>
    <mergeCell ref="L29:N29"/>
    <mergeCell ref="O29:P29"/>
    <mergeCell ref="Q29:R29"/>
    <mergeCell ref="Q31:R31"/>
    <mergeCell ref="B36:C37"/>
    <mergeCell ref="D36:E37"/>
    <mergeCell ref="F36:G36"/>
    <mergeCell ref="H36:K37"/>
    <mergeCell ref="L36:N37"/>
    <mergeCell ref="O36:P37"/>
    <mergeCell ref="Q36:R37"/>
    <mergeCell ref="B31:C31"/>
    <mergeCell ref="D31:E31"/>
    <mergeCell ref="F31:G31"/>
    <mergeCell ref="H31:I31"/>
    <mergeCell ref="L31:N31"/>
    <mergeCell ref="O31:P31"/>
    <mergeCell ref="S36:S37"/>
    <mergeCell ref="F37:G37"/>
    <mergeCell ref="D38:E38"/>
    <mergeCell ref="F38:G38"/>
    <mergeCell ref="H38:I38"/>
    <mergeCell ref="J38:K43"/>
    <mergeCell ref="L38:N38"/>
    <mergeCell ref="O38:P38"/>
    <mergeCell ref="Q38:R38"/>
    <mergeCell ref="D39:E39"/>
    <mergeCell ref="Q40:R40"/>
    <mergeCell ref="D41:E41"/>
    <mergeCell ref="F41:G41"/>
    <mergeCell ref="H41:I41"/>
    <mergeCell ref="L41:N41"/>
    <mergeCell ref="O41:P41"/>
    <mergeCell ref="Q41:R41"/>
    <mergeCell ref="F39:G39"/>
    <mergeCell ref="H39:I39"/>
    <mergeCell ref="L39:N39"/>
    <mergeCell ref="O39:P39"/>
    <mergeCell ref="Q39:R39"/>
    <mergeCell ref="D40:E40"/>
    <mergeCell ref="F40:G40"/>
    <mergeCell ref="H40:I40"/>
    <mergeCell ref="L40:N40"/>
    <mergeCell ref="O40:P40"/>
    <mergeCell ref="Q42:R42"/>
    <mergeCell ref="B43:C43"/>
    <mergeCell ref="D43:E43"/>
    <mergeCell ref="F43:G43"/>
    <mergeCell ref="H43:I43"/>
    <mergeCell ref="L43:N43"/>
    <mergeCell ref="O43:P43"/>
    <mergeCell ref="Q43:R43"/>
    <mergeCell ref="B42:C42"/>
    <mergeCell ref="D42:E42"/>
    <mergeCell ref="F42:G42"/>
    <mergeCell ref="H42:I42"/>
    <mergeCell ref="L42:N42"/>
    <mergeCell ref="O42:P42"/>
    <mergeCell ref="S48:S49"/>
    <mergeCell ref="F49:G49"/>
    <mergeCell ref="B50:C50"/>
    <mergeCell ref="D50:E50"/>
    <mergeCell ref="F50:G50"/>
    <mergeCell ref="H50:I50"/>
    <mergeCell ref="J50:K54"/>
    <mergeCell ref="L50:N50"/>
    <mergeCell ref="O50:P50"/>
    <mergeCell ref="B48:C49"/>
    <mergeCell ref="D48:E49"/>
    <mergeCell ref="F48:G48"/>
    <mergeCell ref="H48:K49"/>
    <mergeCell ref="L48:N49"/>
    <mergeCell ref="O48:P49"/>
    <mergeCell ref="Q50:R50"/>
    <mergeCell ref="B51:C51"/>
    <mergeCell ref="D51:E51"/>
    <mergeCell ref="F51:G51"/>
    <mergeCell ref="H51:I51"/>
    <mergeCell ref="L51:N51"/>
    <mergeCell ref="O51:P51"/>
    <mergeCell ref="Q51:R51"/>
    <mergeCell ref="Q48:R49"/>
    <mergeCell ref="Q52:R52"/>
    <mergeCell ref="B53:C53"/>
    <mergeCell ref="D53:E53"/>
    <mergeCell ref="F53:G53"/>
    <mergeCell ref="H53:I53"/>
    <mergeCell ref="L53:N53"/>
    <mergeCell ref="O53:P53"/>
    <mergeCell ref="Q53:R53"/>
    <mergeCell ref="B52:C52"/>
    <mergeCell ref="D52:E52"/>
    <mergeCell ref="F52:G52"/>
    <mergeCell ref="H52:I52"/>
    <mergeCell ref="L52:N52"/>
    <mergeCell ref="O52:P52"/>
    <mergeCell ref="Q54:R54"/>
    <mergeCell ref="B59:C60"/>
    <mergeCell ref="D59:E60"/>
    <mergeCell ref="F59:G59"/>
    <mergeCell ref="H59:K60"/>
    <mergeCell ref="L59:N60"/>
    <mergeCell ref="O59:P60"/>
    <mergeCell ref="Q59:R60"/>
    <mergeCell ref="B54:C54"/>
    <mergeCell ref="D54:E54"/>
    <mergeCell ref="F54:G54"/>
    <mergeCell ref="H54:I54"/>
    <mergeCell ref="L54:N54"/>
    <mergeCell ref="O54:P54"/>
    <mergeCell ref="S59:S60"/>
    <mergeCell ref="F60:G60"/>
    <mergeCell ref="D61:E61"/>
    <mergeCell ref="F61:G61"/>
    <mergeCell ref="H61:I61"/>
    <mergeCell ref="J61:K61"/>
    <mergeCell ref="L61:N61"/>
    <mergeCell ref="O61:P61"/>
    <mergeCell ref="Q61:R61"/>
    <mergeCell ref="O62:P62"/>
    <mergeCell ref="Q62:R62"/>
    <mergeCell ref="D63:E63"/>
    <mergeCell ref="F63:G63"/>
    <mergeCell ref="H63:I63"/>
    <mergeCell ref="L63:N63"/>
    <mergeCell ref="O63:P63"/>
    <mergeCell ref="Q63:R63"/>
    <mergeCell ref="C62:C63"/>
    <mergeCell ref="D62:E62"/>
    <mergeCell ref="F62:G62"/>
    <mergeCell ref="H62:I62"/>
    <mergeCell ref="J62:K63"/>
    <mergeCell ref="L62:N62"/>
    <mergeCell ref="O64:P64"/>
    <mergeCell ref="Q64:R64"/>
    <mergeCell ref="H65:I65"/>
    <mergeCell ref="J65:K65"/>
    <mergeCell ref="L65:N65"/>
    <mergeCell ref="O65:P65"/>
    <mergeCell ref="Q65:R65"/>
    <mergeCell ref="B64:B66"/>
    <mergeCell ref="D64:E66"/>
    <mergeCell ref="F64:G66"/>
    <mergeCell ref="H64:I64"/>
    <mergeCell ref="J64:K64"/>
    <mergeCell ref="L64:N64"/>
    <mergeCell ref="H66:I66"/>
    <mergeCell ref="J66:K66"/>
    <mergeCell ref="L66:N66"/>
    <mergeCell ref="O66:P66"/>
    <mergeCell ref="Q66:R66"/>
    <mergeCell ref="D67:E67"/>
    <mergeCell ref="F67:G67"/>
    <mergeCell ref="H67:I67"/>
    <mergeCell ref="J67:K67"/>
    <mergeCell ref="L67:N67"/>
    <mergeCell ref="O67:P67"/>
    <mergeCell ref="Q67:R67"/>
    <mergeCell ref="D73:E73"/>
    <mergeCell ref="L73:N74"/>
    <mergeCell ref="O73:P74"/>
    <mergeCell ref="Q73:R74"/>
    <mergeCell ref="S73:S74"/>
    <mergeCell ref="O68:P68"/>
    <mergeCell ref="Q68:R68"/>
    <mergeCell ref="B68:C68"/>
    <mergeCell ref="D68:E68"/>
    <mergeCell ref="F68:G68"/>
    <mergeCell ref="H68:I68"/>
    <mergeCell ref="J68:K68"/>
    <mergeCell ref="L68:N68"/>
    <mergeCell ref="D75:E75"/>
    <mergeCell ref="F75:K76"/>
    <mergeCell ref="L75:N75"/>
    <mergeCell ref="O75:P75"/>
    <mergeCell ref="Q75:R75"/>
    <mergeCell ref="D76:E76"/>
    <mergeCell ref="L76:N76"/>
    <mergeCell ref="O76:P76"/>
    <mergeCell ref="Q76:R76"/>
    <mergeCell ref="F81:I81"/>
    <mergeCell ref="D82:E82"/>
    <mergeCell ref="F82:G82"/>
    <mergeCell ref="H82:I82"/>
    <mergeCell ref="D83:E83"/>
    <mergeCell ref="F83:G83"/>
    <mergeCell ref="H83:I83"/>
    <mergeCell ref="D84:E84"/>
    <mergeCell ref="F84:G84"/>
    <mergeCell ref="H84:I84"/>
    <mergeCell ref="D85:E85"/>
    <mergeCell ref="F85:G85"/>
    <mergeCell ref="H85:I85"/>
    <mergeCell ref="F86:G86"/>
    <mergeCell ref="H86:I86"/>
    <mergeCell ref="F87:G87"/>
    <mergeCell ref="H87:I87"/>
    <mergeCell ref="F88:G88"/>
    <mergeCell ref="H88:I88"/>
  </mergeCells>
  <conditionalFormatting sqref="D50:E54">
    <cfRule type="expression" dxfId="23" priority="64">
      <formula>SUM(#REF!)&lt;&gt;0</formula>
    </cfRule>
  </conditionalFormatting>
  <conditionalFormatting sqref="Q18:R31">
    <cfRule type="expression" dxfId="22" priority="63" stopIfTrue="1">
      <formula>AND(Q18&lt;0.05,N18&lt;25000)</formula>
    </cfRule>
  </conditionalFormatting>
  <conditionalFormatting sqref="D68:E69">
    <cfRule type="expression" dxfId="21" priority="54">
      <formula>SUM(#REF!)&lt;&gt;0</formula>
    </cfRule>
  </conditionalFormatting>
  <conditionalFormatting sqref="Q75:R76">
    <cfRule type="expression" dxfId="20" priority="41" stopIfTrue="1">
      <formula>AND(Q75&lt;0.05,N75&lt;25000)</formula>
    </cfRule>
  </conditionalFormatting>
  <conditionalFormatting sqref="L18:M18">
    <cfRule type="expression" dxfId="19" priority="29" stopIfTrue="1">
      <formula>AND(L18&lt;25000,O18&lt;0.05)</formula>
    </cfRule>
  </conditionalFormatting>
  <conditionalFormatting sqref="N18">
    <cfRule type="expression" dxfId="18" priority="30" stopIfTrue="1">
      <formula>AND(N18&lt;25000,U18&lt;0.05)</formula>
    </cfRule>
  </conditionalFormatting>
  <conditionalFormatting sqref="L75:M76">
    <cfRule type="expression" dxfId="17" priority="17" stopIfTrue="1">
      <formula>AND(L75&lt;25000,O75&lt;0.05)</formula>
    </cfRule>
  </conditionalFormatting>
  <conditionalFormatting sqref="N75:N76">
    <cfRule type="expression" dxfId="16" priority="18" stopIfTrue="1">
      <formula>AND(N75&lt;25000,U75&lt;0.05)</formula>
    </cfRule>
  </conditionalFormatting>
  <conditionalFormatting sqref="L19:M31">
    <cfRule type="expression" dxfId="15" priority="27" stopIfTrue="1">
      <formula>AND(L19&lt;25000,O19&lt;0.05)</formula>
    </cfRule>
  </conditionalFormatting>
  <conditionalFormatting sqref="N19:N31">
    <cfRule type="expression" dxfId="14" priority="28" stopIfTrue="1">
      <formula>AND(N19&lt;25000,U19&lt;0.05)</formula>
    </cfRule>
  </conditionalFormatting>
  <conditionalFormatting sqref="L38:M43">
    <cfRule type="expression" dxfId="13" priority="25" stopIfTrue="1">
      <formula>AND(L38&lt;25000,O38&lt;0.05)</formula>
    </cfRule>
  </conditionalFormatting>
  <conditionalFormatting sqref="N38:N43">
    <cfRule type="expression" dxfId="12" priority="26" stopIfTrue="1">
      <formula>AND(N38&lt;25000,U38&lt;0.05)</formula>
    </cfRule>
  </conditionalFormatting>
  <conditionalFormatting sqref="L50:M54">
    <cfRule type="expression" dxfId="11" priority="23" stopIfTrue="1">
      <formula>AND(L50&lt;25000,O50&lt;0.05)</formula>
    </cfRule>
  </conditionalFormatting>
  <conditionalFormatting sqref="N50:N54">
    <cfRule type="expression" dxfId="10" priority="24" stopIfTrue="1">
      <formula>AND(N50&lt;25000,U50&lt;0.05)</formula>
    </cfRule>
  </conditionalFormatting>
  <conditionalFormatting sqref="L61:M68">
    <cfRule type="expression" dxfId="9" priority="21" stopIfTrue="1">
      <formula>AND(L61&lt;25000,O61&lt;0.05)</formula>
    </cfRule>
  </conditionalFormatting>
  <conditionalFormatting sqref="N61:N68">
    <cfRule type="expression" dxfId="8" priority="22" stopIfTrue="1">
      <formula>AND(N61&lt;25000,U61&lt;0.05)</formula>
    </cfRule>
  </conditionalFormatting>
  <conditionalFormatting sqref="Q38:R43">
    <cfRule type="expression" dxfId="7" priority="12" stopIfTrue="1">
      <formula>AND(Q38&lt;0.05,N38&lt;25000)</formula>
    </cfRule>
  </conditionalFormatting>
  <conditionalFormatting sqref="Q50:R54">
    <cfRule type="expression" dxfId="6" priority="11" stopIfTrue="1">
      <formula>AND(Q50&lt;0.05,N50&lt;25000)</formula>
    </cfRule>
  </conditionalFormatting>
  <conditionalFormatting sqref="Q61:R68">
    <cfRule type="expression" dxfId="5" priority="10" stopIfTrue="1">
      <formula>AND(Q61&lt;0.05,N61&lt;25000)</formula>
    </cfRule>
  </conditionalFormatting>
  <conditionalFormatting sqref="O18:P31">
    <cfRule type="expression" dxfId="4" priority="5">
      <formula>AND($O18&lt;0.05,$L18&lt;25000)</formula>
    </cfRule>
  </conditionalFormatting>
  <conditionalFormatting sqref="O38:P43">
    <cfRule type="expression" dxfId="3" priority="4">
      <formula>AND($O38&lt;0.05,$L38&lt;25000)</formula>
    </cfRule>
  </conditionalFormatting>
  <conditionalFormatting sqref="O50:P54">
    <cfRule type="expression" dxfId="2" priority="3">
      <formula>AND($O50&lt;0.05,$L50&lt;25000)</formula>
    </cfRule>
  </conditionalFormatting>
  <conditionalFormatting sqref="O61:P68">
    <cfRule type="expression" dxfId="1" priority="2">
      <formula>AND($O61&lt;0.05,$L61&lt;25000)</formula>
    </cfRule>
  </conditionalFormatting>
  <conditionalFormatting sqref="O75:P76">
    <cfRule type="expression" dxfId="0" priority="1">
      <formula>AND($O75&lt;0.05,$L75&lt;25000)</formula>
    </cfRule>
  </conditionalFormatting>
  <dataValidations count="6">
    <dataValidation type="list" allowBlank="1" showInputMessage="1" showErrorMessage="1" sqref="VRZ983056:VSA983056 JB28:JC28 SX28:SY28 ACT28:ACU28 AMP28:AMQ28 AWL28:AWM28 BGH28:BGI28 BQD28:BQE28 BZZ28:CAA28 CJV28:CJW28 CTR28:CTS28 DDN28:DDO28 DNJ28:DNK28 DXF28:DXG28 EHB28:EHC28 EQX28:EQY28 FAT28:FAU28 FKP28:FKQ28 FUL28:FUM28 GEH28:GEI28 GOD28:GOE28 GXZ28:GYA28 HHV28:HHW28 HRR28:HRS28 IBN28:IBO28 ILJ28:ILK28 IVF28:IVG28 JFB28:JFC28 JOX28:JOY28 JYT28:JYU28 KIP28:KIQ28 KSL28:KSM28 LCH28:LCI28 LMD28:LME28 LVZ28:LWA28 MFV28:MFW28 MPR28:MPS28 MZN28:MZO28 NJJ28:NJK28 NTF28:NTG28 ODB28:ODC28 OMX28:OMY28 OWT28:OWU28 PGP28:PGQ28 PQL28:PQM28 QAH28:QAI28 QKD28:QKE28 QTZ28:QUA28 RDV28:RDW28 RNR28:RNS28 RXN28:RXO28 SHJ28:SHK28 SRF28:SRG28 TBB28:TBC28 TKX28:TKY28 TUT28:TUU28 UEP28:UEQ28 UOL28:UOM28 UYH28:UYI28 VID28:VIE28 VRZ28:VSA28 WBV28:WBW28 WLR28:WLS28 WVN28:WVO28 F65554:G65554 JB65554:JC65554 SX65554:SY65554 ACT65554:ACU65554 AMP65554:AMQ65554 AWL65554:AWM65554 BGH65554:BGI65554 BQD65554:BQE65554 BZZ65554:CAA65554 CJV65554:CJW65554 CTR65554:CTS65554 DDN65554:DDO65554 DNJ65554:DNK65554 DXF65554:DXG65554 EHB65554:EHC65554 EQX65554:EQY65554 FAT65554:FAU65554 FKP65554:FKQ65554 FUL65554:FUM65554 GEH65554:GEI65554 GOD65554:GOE65554 GXZ65554:GYA65554 HHV65554:HHW65554 HRR65554:HRS65554 IBN65554:IBO65554 ILJ65554:ILK65554 IVF65554:IVG65554 JFB65554:JFC65554 JOX65554:JOY65554 JYT65554:JYU65554 KIP65554:KIQ65554 KSL65554:KSM65554 LCH65554:LCI65554 LMD65554:LME65554 LVZ65554:LWA65554 MFV65554:MFW65554 MPR65554:MPS65554 MZN65554:MZO65554 NJJ65554:NJK65554 NTF65554:NTG65554 ODB65554:ODC65554 OMX65554:OMY65554 OWT65554:OWU65554 PGP65554:PGQ65554 PQL65554:PQM65554 QAH65554:QAI65554 QKD65554:QKE65554 QTZ65554:QUA65554 RDV65554:RDW65554 RNR65554:RNS65554 RXN65554:RXO65554 SHJ65554:SHK65554 SRF65554:SRG65554 TBB65554:TBC65554 TKX65554:TKY65554 TUT65554:TUU65554 UEP65554:UEQ65554 UOL65554:UOM65554 UYH65554:UYI65554 VID65554:VIE65554 VRZ65554:VSA65554 WBV65554:WBW65554 WLR65554:WLS65554 WVN65554:WVO65554 F131090:G131090 JB131090:JC131090 SX131090:SY131090 ACT131090:ACU131090 AMP131090:AMQ131090 AWL131090:AWM131090 BGH131090:BGI131090 BQD131090:BQE131090 BZZ131090:CAA131090 CJV131090:CJW131090 CTR131090:CTS131090 DDN131090:DDO131090 DNJ131090:DNK131090 DXF131090:DXG131090 EHB131090:EHC131090 EQX131090:EQY131090 FAT131090:FAU131090 FKP131090:FKQ131090 FUL131090:FUM131090 GEH131090:GEI131090 GOD131090:GOE131090 GXZ131090:GYA131090 HHV131090:HHW131090 HRR131090:HRS131090 IBN131090:IBO131090 ILJ131090:ILK131090 IVF131090:IVG131090 JFB131090:JFC131090 JOX131090:JOY131090 JYT131090:JYU131090 KIP131090:KIQ131090 KSL131090:KSM131090 LCH131090:LCI131090 LMD131090:LME131090 LVZ131090:LWA131090 MFV131090:MFW131090 MPR131090:MPS131090 MZN131090:MZO131090 NJJ131090:NJK131090 NTF131090:NTG131090 ODB131090:ODC131090 OMX131090:OMY131090 OWT131090:OWU131090 PGP131090:PGQ131090 PQL131090:PQM131090 QAH131090:QAI131090 QKD131090:QKE131090 QTZ131090:QUA131090 RDV131090:RDW131090 RNR131090:RNS131090 RXN131090:RXO131090 SHJ131090:SHK131090 SRF131090:SRG131090 TBB131090:TBC131090 TKX131090:TKY131090 TUT131090:TUU131090 UEP131090:UEQ131090 UOL131090:UOM131090 UYH131090:UYI131090 VID131090:VIE131090 VRZ131090:VSA131090 WBV131090:WBW131090 WLR131090:WLS131090 WVN131090:WVO131090 F196626:G196626 JB196626:JC196626 SX196626:SY196626 ACT196626:ACU196626 AMP196626:AMQ196626 AWL196626:AWM196626 BGH196626:BGI196626 BQD196626:BQE196626 BZZ196626:CAA196626 CJV196626:CJW196626 CTR196626:CTS196626 DDN196626:DDO196626 DNJ196626:DNK196626 DXF196626:DXG196626 EHB196626:EHC196626 EQX196626:EQY196626 FAT196626:FAU196626 FKP196626:FKQ196626 FUL196626:FUM196626 GEH196626:GEI196626 GOD196626:GOE196626 GXZ196626:GYA196626 HHV196626:HHW196626 HRR196626:HRS196626 IBN196626:IBO196626 ILJ196626:ILK196626 IVF196626:IVG196626 JFB196626:JFC196626 JOX196626:JOY196626 JYT196626:JYU196626 KIP196626:KIQ196626 KSL196626:KSM196626 LCH196626:LCI196626 LMD196626:LME196626 LVZ196626:LWA196626 MFV196626:MFW196626 MPR196626:MPS196626 MZN196626:MZO196626 NJJ196626:NJK196626 NTF196626:NTG196626 ODB196626:ODC196626 OMX196626:OMY196626 OWT196626:OWU196626 PGP196626:PGQ196626 PQL196626:PQM196626 QAH196626:QAI196626 QKD196626:QKE196626 QTZ196626:QUA196626 RDV196626:RDW196626 RNR196626:RNS196626 RXN196626:RXO196626 SHJ196626:SHK196626 SRF196626:SRG196626 TBB196626:TBC196626 TKX196626:TKY196626 TUT196626:TUU196626 UEP196626:UEQ196626 UOL196626:UOM196626 UYH196626:UYI196626 VID196626:VIE196626 VRZ196626:VSA196626 WBV196626:WBW196626 WLR196626:WLS196626 WVN196626:WVO196626 F262162:G262162 JB262162:JC262162 SX262162:SY262162 ACT262162:ACU262162 AMP262162:AMQ262162 AWL262162:AWM262162 BGH262162:BGI262162 BQD262162:BQE262162 BZZ262162:CAA262162 CJV262162:CJW262162 CTR262162:CTS262162 DDN262162:DDO262162 DNJ262162:DNK262162 DXF262162:DXG262162 EHB262162:EHC262162 EQX262162:EQY262162 FAT262162:FAU262162 FKP262162:FKQ262162 FUL262162:FUM262162 GEH262162:GEI262162 GOD262162:GOE262162 GXZ262162:GYA262162 HHV262162:HHW262162 HRR262162:HRS262162 IBN262162:IBO262162 ILJ262162:ILK262162 IVF262162:IVG262162 JFB262162:JFC262162 JOX262162:JOY262162 JYT262162:JYU262162 KIP262162:KIQ262162 KSL262162:KSM262162 LCH262162:LCI262162 LMD262162:LME262162 LVZ262162:LWA262162 MFV262162:MFW262162 MPR262162:MPS262162 MZN262162:MZO262162 NJJ262162:NJK262162 NTF262162:NTG262162 ODB262162:ODC262162 OMX262162:OMY262162 OWT262162:OWU262162 PGP262162:PGQ262162 PQL262162:PQM262162 QAH262162:QAI262162 QKD262162:QKE262162 QTZ262162:QUA262162 RDV262162:RDW262162 RNR262162:RNS262162 RXN262162:RXO262162 SHJ262162:SHK262162 SRF262162:SRG262162 TBB262162:TBC262162 TKX262162:TKY262162 TUT262162:TUU262162 UEP262162:UEQ262162 UOL262162:UOM262162 UYH262162:UYI262162 VID262162:VIE262162 VRZ262162:VSA262162 WBV262162:WBW262162 WLR262162:WLS262162 WVN262162:WVO262162 F327698:G327698 JB327698:JC327698 SX327698:SY327698 ACT327698:ACU327698 AMP327698:AMQ327698 AWL327698:AWM327698 BGH327698:BGI327698 BQD327698:BQE327698 BZZ327698:CAA327698 CJV327698:CJW327698 CTR327698:CTS327698 DDN327698:DDO327698 DNJ327698:DNK327698 DXF327698:DXG327698 EHB327698:EHC327698 EQX327698:EQY327698 FAT327698:FAU327698 FKP327698:FKQ327698 FUL327698:FUM327698 GEH327698:GEI327698 GOD327698:GOE327698 GXZ327698:GYA327698 HHV327698:HHW327698 HRR327698:HRS327698 IBN327698:IBO327698 ILJ327698:ILK327698 IVF327698:IVG327698 JFB327698:JFC327698 JOX327698:JOY327698 JYT327698:JYU327698 KIP327698:KIQ327698 KSL327698:KSM327698 LCH327698:LCI327698 LMD327698:LME327698 LVZ327698:LWA327698 MFV327698:MFW327698 MPR327698:MPS327698 MZN327698:MZO327698 NJJ327698:NJK327698 NTF327698:NTG327698 ODB327698:ODC327698 OMX327698:OMY327698 OWT327698:OWU327698 PGP327698:PGQ327698 PQL327698:PQM327698 QAH327698:QAI327698 QKD327698:QKE327698 QTZ327698:QUA327698 RDV327698:RDW327698 RNR327698:RNS327698 RXN327698:RXO327698 SHJ327698:SHK327698 SRF327698:SRG327698 TBB327698:TBC327698 TKX327698:TKY327698 TUT327698:TUU327698 UEP327698:UEQ327698 UOL327698:UOM327698 UYH327698:UYI327698 VID327698:VIE327698 VRZ327698:VSA327698 WBV327698:WBW327698 WLR327698:WLS327698 WVN327698:WVO327698 F393234:G393234 JB393234:JC393234 SX393234:SY393234 ACT393234:ACU393234 AMP393234:AMQ393234 AWL393234:AWM393234 BGH393234:BGI393234 BQD393234:BQE393234 BZZ393234:CAA393234 CJV393234:CJW393234 CTR393234:CTS393234 DDN393234:DDO393234 DNJ393234:DNK393234 DXF393234:DXG393234 EHB393234:EHC393234 EQX393234:EQY393234 FAT393234:FAU393234 FKP393234:FKQ393234 FUL393234:FUM393234 GEH393234:GEI393234 GOD393234:GOE393234 GXZ393234:GYA393234 HHV393234:HHW393234 HRR393234:HRS393234 IBN393234:IBO393234 ILJ393234:ILK393234 IVF393234:IVG393234 JFB393234:JFC393234 JOX393234:JOY393234 JYT393234:JYU393234 KIP393234:KIQ393234 KSL393234:KSM393234 LCH393234:LCI393234 LMD393234:LME393234 LVZ393234:LWA393234 MFV393234:MFW393234 MPR393234:MPS393234 MZN393234:MZO393234 NJJ393234:NJK393234 NTF393234:NTG393234 ODB393234:ODC393234 OMX393234:OMY393234 OWT393234:OWU393234 PGP393234:PGQ393234 PQL393234:PQM393234 QAH393234:QAI393234 QKD393234:QKE393234 QTZ393234:QUA393234 RDV393234:RDW393234 RNR393234:RNS393234 RXN393234:RXO393234 SHJ393234:SHK393234 SRF393234:SRG393234 TBB393234:TBC393234 TKX393234:TKY393234 TUT393234:TUU393234 UEP393234:UEQ393234 UOL393234:UOM393234 UYH393234:UYI393234 VID393234:VIE393234 VRZ393234:VSA393234 WBV393234:WBW393234 WLR393234:WLS393234 WVN393234:WVO393234 F458770:G458770 JB458770:JC458770 SX458770:SY458770 ACT458770:ACU458770 AMP458770:AMQ458770 AWL458770:AWM458770 BGH458770:BGI458770 BQD458770:BQE458770 BZZ458770:CAA458770 CJV458770:CJW458770 CTR458770:CTS458770 DDN458770:DDO458770 DNJ458770:DNK458770 DXF458770:DXG458770 EHB458770:EHC458770 EQX458770:EQY458770 FAT458770:FAU458770 FKP458770:FKQ458770 FUL458770:FUM458770 GEH458770:GEI458770 GOD458770:GOE458770 GXZ458770:GYA458770 HHV458770:HHW458770 HRR458770:HRS458770 IBN458770:IBO458770 ILJ458770:ILK458770 IVF458770:IVG458770 JFB458770:JFC458770 JOX458770:JOY458770 JYT458770:JYU458770 KIP458770:KIQ458770 KSL458770:KSM458770 LCH458770:LCI458770 LMD458770:LME458770 LVZ458770:LWA458770 MFV458770:MFW458770 MPR458770:MPS458770 MZN458770:MZO458770 NJJ458770:NJK458770 NTF458770:NTG458770 ODB458770:ODC458770 OMX458770:OMY458770 OWT458770:OWU458770 PGP458770:PGQ458770 PQL458770:PQM458770 QAH458770:QAI458770 QKD458770:QKE458770 QTZ458770:QUA458770 RDV458770:RDW458770 RNR458770:RNS458770 RXN458770:RXO458770 SHJ458770:SHK458770 SRF458770:SRG458770 TBB458770:TBC458770 TKX458770:TKY458770 TUT458770:TUU458770 UEP458770:UEQ458770 UOL458770:UOM458770 UYH458770:UYI458770 VID458770:VIE458770 VRZ458770:VSA458770 WBV458770:WBW458770 WLR458770:WLS458770 WVN458770:WVO458770 F524306:G524306 JB524306:JC524306 SX524306:SY524306 ACT524306:ACU524306 AMP524306:AMQ524306 AWL524306:AWM524306 BGH524306:BGI524306 BQD524306:BQE524306 BZZ524306:CAA524306 CJV524306:CJW524306 CTR524306:CTS524306 DDN524306:DDO524306 DNJ524306:DNK524306 DXF524306:DXG524306 EHB524306:EHC524306 EQX524306:EQY524306 FAT524306:FAU524306 FKP524306:FKQ524306 FUL524306:FUM524306 GEH524306:GEI524306 GOD524306:GOE524306 GXZ524306:GYA524306 HHV524306:HHW524306 HRR524306:HRS524306 IBN524306:IBO524306 ILJ524306:ILK524306 IVF524306:IVG524306 JFB524306:JFC524306 JOX524306:JOY524306 JYT524306:JYU524306 KIP524306:KIQ524306 KSL524306:KSM524306 LCH524306:LCI524306 LMD524306:LME524306 LVZ524306:LWA524306 MFV524306:MFW524306 MPR524306:MPS524306 MZN524306:MZO524306 NJJ524306:NJK524306 NTF524306:NTG524306 ODB524306:ODC524306 OMX524306:OMY524306 OWT524306:OWU524306 PGP524306:PGQ524306 PQL524306:PQM524306 QAH524306:QAI524306 QKD524306:QKE524306 QTZ524306:QUA524306 RDV524306:RDW524306 RNR524306:RNS524306 RXN524306:RXO524306 SHJ524306:SHK524306 SRF524306:SRG524306 TBB524306:TBC524306 TKX524306:TKY524306 TUT524306:TUU524306 UEP524306:UEQ524306 UOL524306:UOM524306 UYH524306:UYI524306 VID524306:VIE524306 VRZ524306:VSA524306 WBV524306:WBW524306 WLR524306:WLS524306 WVN524306:WVO524306 F589842:G589842 JB589842:JC589842 SX589842:SY589842 ACT589842:ACU589842 AMP589842:AMQ589842 AWL589842:AWM589842 BGH589842:BGI589842 BQD589842:BQE589842 BZZ589842:CAA589842 CJV589842:CJW589842 CTR589842:CTS589842 DDN589842:DDO589842 DNJ589842:DNK589842 DXF589842:DXG589842 EHB589842:EHC589842 EQX589842:EQY589842 FAT589842:FAU589842 FKP589842:FKQ589842 FUL589842:FUM589842 GEH589842:GEI589842 GOD589842:GOE589842 GXZ589842:GYA589842 HHV589842:HHW589842 HRR589842:HRS589842 IBN589842:IBO589842 ILJ589842:ILK589842 IVF589842:IVG589842 JFB589842:JFC589842 JOX589842:JOY589842 JYT589842:JYU589842 KIP589842:KIQ589842 KSL589842:KSM589842 LCH589842:LCI589842 LMD589842:LME589842 LVZ589842:LWA589842 MFV589842:MFW589842 MPR589842:MPS589842 MZN589842:MZO589842 NJJ589842:NJK589842 NTF589842:NTG589842 ODB589842:ODC589842 OMX589842:OMY589842 OWT589842:OWU589842 PGP589842:PGQ589842 PQL589842:PQM589842 QAH589842:QAI589842 QKD589842:QKE589842 QTZ589842:QUA589842 RDV589842:RDW589842 RNR589842:RNS589842 RXN589842:RXO589842 SHJ589842:SHK589842 SRF589842:SRG589842 TBB589842:TBC589842 TKX589842:TKY589842 TUT589842:TUU589842 UEP589842:UEQ589842 UOL589842:UOM589842 UYH589842:UYI589842 VID589842:VIE589842 VRZ589842:VSA589842 WBV589842:WBW589842 WLR589842:WLS589842 WVN589842:WVO589842 F655378:G655378 JB655378:JC655378 SX655378:SY655378 ACT655378:ACU655378 AMP655378:AMQ655378 AWL655378:AWM655378 BGH655378:BGI655378 BQD655378:BQE655378 BZZ655378:CAA655378 CJV655378:CJW655378 CTR655378:CTS655378 DDN655378:DDO655378 DNJ655378:DNK655378 DXF655378:DXG655378 EHB655378:EHC655378 EQX655378:EQY655378 FAT655378:FAU655378 FKP655378:FKQ655378 FUL655378:FUM655378 GEH655378:GEI655378 GOD655378:GOE655378 GXZ655378:GYA655378 HHV655378:HHW655378 HRR655378:HRS655378 IBN655378:IBO655378 ILJ655378:ILK655378 IVF655378:IVG655378 JFB655378:JFC655378 JOX655378:JOY655378 JYT655378:JYU655378 KIP655378:KIQ655378 KSL655378:KSM655378 LCH655378:LCI655378 LMD655378:LME655378 LVZ655378:LWA655378 MFV655378:MFW655378 MPR655378:MPS655378 MZN655378:MZO655378 NJJ655378:NJK655378 NTF655378:NTG655378 ODB655378:ODC655378 OMX655378:OMY655378 OWT655378:OWU655378 PGP655378:PGQ655378 PQL655378:PQM655378 QAH655378:QAI655378 QKD655378:QKE655378 QTZ655378:QUA655378 RDV655378:RDW655378 RNR655378:RNS655378 RXN655378:RXO655378 SHJ655378:SHK655378 SRF655378:SRG655378 TBB655378:TBC655378 TKX655378:TKY655378 TUT655378:TUU655378 UEP655378:UEQ655378 UOL655378:UOM655378 UYH655378:UYI655378 VID655378:VIE655378 VRZ655378:VSA655378 WBV655378:WBW655378 WLR655378:WLS655378 WVN655378:WVO655378 F720914:G720914 JB720914:JC720914 SX720914:SY720914 ACT720914:ACU720914 AMP720914:AMQ720914 AWL720914:AWM720914 BGH720914:BGI720914 BQD720914:BQE720914 BZZ720914:CAA720914 CJV720914:CJW720914 CTR720914:CTS720914 DDN720914:DDO720914 DNJ720914:DNK720914 DXF720914:DXG720914 EHB720914:EHC720914 EQX720914:EQY720914 FAT720914:FAU720914 FKP720914:FKQ720914 FUL720914:FUM720914 GEH720914:GEI720914 GOD720914:GOE720914 GXZ720914:GYA720914 HHV720914:HHW720914 HRR720914:HRS720914 IBN720914:IBO720914 ILJ720914:ILK720914 IVF720914:IVG720914 JFB720914:JFC720914 JOX720914:JOY720914 JYT720914:JYU720914 KIP720914:KIQ720914 KSL720914:KSM720914 LCH720914:LCI720914 LMD720914:LME720914 LVZ720914:LWA720914 MFV720914:MFW720914 MPR720914:MPS720914 MZN720914:MZO720914 NJJ720914:NJK720914 NTF720914:NTG720914 ODB720914:ODC720914 OMX720914:OMY720914 OWT720914:OWU720914 PGP720914:PGQ720914 PQL720914:PQM720914 QAH720914:QAI720914 QKD720914:QKE720914 QTZ720914:QUA720914 RDV720914:RDW720914 RNR720914:RNS720914 RXN720914:RXO720914 SHJ720914:SHK720914 SRF720914:SRG720914 TBB720914:TBC720914 TKX720914:TKY720914 TUT720914:TUU720914 UEP720914:UEQ720914 UOL720914:UOM720914 UYH720914:UYI720914 VID720914:VIE720914 VRZ720914:VSA720914 WBV720914:WBW720914 WLR720914:WLS720914 WVN720914:WVO720914 F786450:G786450 JB786450:JC786450 SX786450:SY786450 ACT786450:ACU786450 AMP786450:AMQ786450 AWL786450:AWM786450 BGH786450:BGI786450 BQD786450:BQE786450 BZZ786450:CAA786450 CJV786450:CJW786450 CTR786450:CTS786450 DDN786450:DDO786450 DNJ786450:DNK786450 DXF786450:DXG786450 EHB786450:EHC786450 EQX786450:EQY786450 FAT786450:FAU786450 FKP786450:FKQ786450 FUL786450:FUM786450 GEH786450:GEI786450 GOD786450:GOE786450 GXZ786450:GYA786450 HHV786450:HHW786450 HRR786450:HRS786450 IBN786450:IBO786450 ILJ786450:ILK786450 IVF786450:IVG786450 JFB786450:JFC786450 JOX786450:JOY786450 JYT786450:JYU786450 KIP786450:KIQ786450 KSL786450:KSM786450 LCH786450:LCI786450 LMD786450:LME786450 LVZ786450:LWA786450 MFV786450:MFW786450 MPR786450:MPS786450 MZN786450:MZO786450 NJJ786450:NJK786450 NTF786450:NTG786450 ODB786450:ODC786450 OMX786450:OMY786450 OWT786450:OWU786450 PGP786450:PGQ786450 PQL786450:PQM786450 QAH786450:QAI786450 QKD786450:QKE786450 QTZ786450:QUA786450 RDV786450:RDW786450 RNR786450:RNS786450 RXN786450:RXO786450 SHJ786450:SHK786450 SRF786450:SRG786450 TBB786450:TBC786450 TKX786450:TKY786450 TUT786450:TUU786450 UEP786450:UEQ786450 UOL786450:UOM786450 UYH786450:UYI786450 VID786450:VIE786450 VRZ786450:VSA786450 WBV786450:WBW786450 WLR786450:WLS786450 WVN786450:WVO786450 F851986:G851986 JB851986:JC851986 SX851986:SY851986 ACT851986:ACU851986 AMP851986:AMQ851986 AWL851986:AWM851986 BGH851986:BGI851986 BQD851986:BQE851986 BZZ851986:CAA851986 CJV851986:CJW851986 CTR851986:CTS851986 DDN851986:DDO851986 DNJ851986:DNK851986 DXF851986:DXG851986 EHB851986:EHC851986 EQX851986:EQY851986 FAT851986:FAU851986 FKP851986:FKQ851986 FUL851986:FUM851986 GEH851986:GEI851986 GOD851986:GOE851986 GXZ851986:GYA851986 HHV851986:HHW851986 HRR851986:HRS851986 IBN851986:IBO851986 ILJ851986:ILK851986 IVF851986:IVG851986 JFB851986:JFC851986 JOX851986:JOY851986 JYT851986:JYU851986 KIP851986:KIQ851986 KSL851986:KSM851986 LCH851986:LCI851986 LMD851986:LME851986 LVZ851986:LWA851986 MFV851986:MFW851986 MPR851986:MPS851986 MZN851986:MZO851986 NJJ851986:NJK851986 NTF851986:NTG851986 ODB851986:ODC851986 OMX851986:OMY851986 OWT851986:OWU851986 PGP851986:PGQ851986 PQL851986:PQM851986 QAH851986:QAI851986 QKD851986:QKE851986 QTZ851986:QUA851986 RDV851986:RDW851986 RNR851986:RNS851986 RXN851986:RXO851986 SHJ851986:SHK851986 SRF851986:SRG851986 TBB851986:TBC851986 TKX851986:TKY851986 TUT851986:TUU851986 UEP851986:UEQ851986 UOL851986:UOM851986 UYH851986:UYI851986 VID851986:VIE851986 VRZ851986:VSA851986 WBV851986:WBW851986 WLR851986:WLS851986 WVN851986:WVO851986 F917522:G917522 JB917522:JC917522 SX917522:SY917522 ACT917522:ACU917522 AMP917522:AMQ917522 AWL917522:AWM917522 BGH917522:BGI917522 BQD917522:BQE917522 BZZ917522:CAA917522 CJV917522:CJW917522 CTR917522:CTS917522 DDN917522:DDO917522 DNJ917522:DNK917522 DXF917522:DXG917522 EHB917522:EHC917522 EQX917522:EQY917522 FAT917522:FAU917522 FKP917522:FKQ917522 FUL917522:FUM917522 GEH917522:GEI917522 GOD917522:GOE917522 GXZ917522:GYA917522 HHV917522:HHW917522 HRR917522:HRS917522 IBN917522:IBO917522 ILJ917522:ILK917522 IVF917522:IVG917522 JFB917522:JFC917522 JOX917522:JOY917522 JYT917522:JYU917522 KIP917522:KIQ917522 KSL917522:KSM917522 LCH917522:LCI917522 LMD917522:LME917522 LVZ917522:LWA917522 MFV917522:MFW917522 MPR917522:MPS917522 MZN917522:MZO917522 NJJ917522:NJK917522 NTF917522:NTG917522 ODB917522:ODC917522 OMX917522:OMY917522 OWT917522:OWU917522 PGP917522:PGQ917522 PQL917522:PQM917522 QAH917522:QAI917522 QKD917522:QKE917522 QTZ917522:QUA917522 RDV917522:RDW917522 RNR917522:RNS917522 RXN917522:RXO917522 SHJ917522:SHK917522 SRF917522:SRG917522 TBB917522:TBC917522 TKX917522:TKY917522 TUT917522:TUU917522 UEP917522:UEQ917522 UOL917522:UOM917522 UYH917522:UYI917522 VID917522:VIE917522 VRZ917522:VSA917522 WBV917522:WBW917522 WLR917522:WLS917522 WVN917522:WVO917522 F983058:G983058 JB983058:JC983058 SX983058:SY983058 ACT983058:ACU983058 AMP983058:AMQ983058 AWL983058:AWM983058 BGH983058:BGI983058 BQD983058:BQE983058 BZZ983058:CAA983058 CJV983058:CJW983058 CTR983058:CTS983058 DDN983058:DDO983058 DNJ983058:DNK983058 DXF983058:DXG983058 EHB983058:EHC983058 EQX983058:EQY983058 FAT983058:FAU983058 FKP983058:FKQ983058 FUL983058:FUM983058 GEH983058:GEI983058 GOD983058:GOE983058 GXZ983058:GYA983058 HHV983058:HHW983058 HRR983058:HRS983058 IBN983058:IBO983058 ILJ983058:ILK983058 IVF983058:IVG983058 JFB983058:JFC983058 JOX983058:JOY983058 JYT983058:JYU983058 KIP983058:KIQ983058 KSL983058:KSM983058 LCH983058:LCI983058 LMD983058:LME983058 LVZ983058:LWA983058 MFV983058:MFW983058 MPR983058:MPS983058 MZN983058:MZO983058 NJJ983058:NJK983058 NTF983058:NTG983058 ODB983058:ODC983058 OMX983058:OMY983058 OWT983058:OWU983058 PGP983058:PGQ983058 PQL983058:PQM983058 QAH983058:QAI983058 QKD983058:QKE983058 QTZ983058:QUA983058 RDV983058:RDW983058 RNR983058:RNS983058 RXN983058:RXO983058 SHJ983058:SHK983058 SRF983058:SRG983058 TBB983058:TBC983058 TKX983058:TKY983058 TUT983058:TUU983058 UEP983058:UEQ983058 UOL983058:UOM983058 UYH983058:UYI983058 VID983058:VIE983058 VRZ983058:VSA983058 WBV983058:WBW983058 WLR983058:WLS983058 WVN983058:WVO983058 WVN983056:WVO983056 JB18:JC20 SX18:SY20 ACT18:ACU20 AMP18:AMQ20 AWL18:AWM20 BGH18:BGI20 BQD18:BQE20 BZZ18:CAA20 CJV18:CJW20 CTR18:CTS20 DDN18:DDO20 DNJ18:DNK20 DXF18:DXG20 EHB18:EHC20 EQX18:EQY20 FAT18:FAU20 FKP18:FKQ20 FUL18:FUM20 GEH18:GEI20 GOD18:GOE20 GXZ18:GYA20 HHV18:HHW20 HRR18:HRS20 IBN18:IBO20 ILJ18:ILK20 IVF18:IVG20 JFB18:JFC20 JOX18:JOY20 JYT18:JYU20 KIP18:KIQ20 KSL18:KSM20 LCH18:LCI20 LMD18:LME20 LVZ18:LWA20 MFV18:MFW20 MPR18:MPS20 MZN18:MZO20 NJJ18:NJK20 NTF18:NTG20 ODB18:ODC20 OMX18:OMY20 OWT18:OWU20 PGP18:PGQ20 PQL18:PQM20 QAH18:QAI20 QKD18:QKE20 QTZ18:QUA20 RDV18:RDW20 RNR18:RNS20 RXN18:RXO20 SHJ18:SHK20 SRF18:SRG20 TBB18:TBC20 TKX18:TKY20 TUT18:TUU20 UEP18:UEQ20 UOL18:UOM20 UYH18:UYI20 VID18:VIE20 VRZ18:VSA20 WBV18:WBW20 WLR18:WLS20 WVN18:WVO20 F65544:G65546 JB65544:JC65546 SX65544:SY65546 ACT65544:ACU65546 AMP65544:AMQ65546 AWL65544:AWM65546 BGH65544:BGI65546 BQD65544:BQE65546 BZZ65544:CAA65546 CJV65544:CJW65546 CTR65544:CTS65546 DDN65544:DDO65546 DNJ65544:DNK65546 DXF65544:DXG65546 EHB65544:EHC65546 EQX65544:EQY65546 FAT65544:FAU65546 FKP65544:FKQ65546 FUL65544:FUM65546 GEH65544:GEI65546 GOD65544:GOE65546 GXZ65544:GYA65546 HHV65544:HHW65546 HRR65544:HRS65546 IBN65544:IBO65546 ILJ65544:ILK65546 IVF65544:IVG65546 JFB65544:JFC65546 JOX65544:JOY65546 JYT65544:JYU65546 KIP65544:KIQ65546 KSL65544:KSM65546 LCH65544:LCI65546 LMD65544:LME65546 LVZ65544:LWA65546 MFV65544:MFW65546 MPR65544:MPS65546 MZN65544:MZO65546 NJJ65544:NJK65546 NTF65544:NTG65546 ODB65544:ODC65546 OMX65544:OMY65546 OWT65544:OWU65546 PGP65544:PGQ65546 PQL65544:PQM65546 QAH65544:QAI65546 QKD65544:QKE65546 QTZ65544:QUA65546 RDV65544:RDW65546 RNR65544:RNS65546 RXN65544:RXO65546 SHJ65544:SHK65546 SRF65544:SRG65546 TBB65544:TBC65546 TKX65544:TKY65546 TUT65544:TUU65546 UEP65544:UEQ65546 UOL65544:UOM65546 UYH65544:UYI65546 VID65544:VIE65546 VRZ65544:VSA65546 WBV65544:WBW65546 WLR65544:WLS65546 WVN65544:WVO65546 F131080:G131082 JB131080:JC131082 SX131080:SY131082 ACT131080:ACU131082 AMP131080:AMQ131082 AWL131080:AWM131082 BGH131080:BGI131082 BQD131080:BQE131082 BZZ131080:CAA131082 CJV131080:CJW131082 CTR131080:CTS131082 DDN131080:DDO131082 DNJ131080:DNK131082 DXF131080:DXG131082 EHB131080:EHC131082 EQX131080:EQY131082 FAT131080:FAU131082 FKP131080:FKQ131082 FUL131080:FUM131082 GEH131080:GEI131082 GOD131080:GOE131082 GXZ131080:GYA131082 HHV131080:HHW131082 HRR131080:HRS131082 IBN131080:IBO131082 ILJ131080:ILK131082 IVF131080:IVG131082 JFB131080:JFC131082 JOX131080:JOY131082 JYT131080:JYU131082 KIP131080:KIQ131082 KSL131080:KSM131082 LCH131080:LCI131082 LMD131080:LME131082 LVZ131080:LWA131082 MFV131080:MFW131082 MPR131080:MPS131082 MZN131080:MZO131082 NJJ131080:NJK131082 NTF131080:NTG131082 ODB131080:ODC131082 OMX131080:OMY131082 OWT131080:OWU131082 PGP131080:PGQ131082 PQL131080:PQM131082 QAH131080:QAI131082 QKD131080:QKE131082 QTZ131080:QUA131082 RDV131080:RDW131082 RNR131080:RNS131082 RXN131080:RXO131082 SHJ131080:SHK131082 SRF131080:SRG131082 TBB131080:TBC131082 TKX131080:TKY131082 TUT131080:TUU131082 UEP131080:UEQ131082 UOL131080:UOM131082 UYH131080:UYI131082 VID131080:VIE131082 VRZ131080:VSA131082 WBV131080:WBW131082 WLR131080:WLS131082 WVN131080:WVO131082 F196616:G196618 JB196616:JC196618 SX196616:SY196618 ACT196616:ACU196618 AMP196616:AMQ196618 AWL196616:AWM196618 BGH196616:BGI196618 BQD196616:BQE196618 BZZ196616:CAA196618 CJV196616:CJW196618 CTR196616:CTS196618 DDN196616:DDO196618 DNJ196616:DNK196618 DXF196616:DXG196618 EHB196616:EHC196618 EQX196616:EQY196618 FAT196616:FAU196618 FKP196616:FKQ196618 FUL196616:FUM196618 GEH196616:GEI196618 GOD196616:GOE196618 GXZ196616:GYA196618 HHV196616:HHW196618 HRR196616:HRS196618 IBN196616:IBO196618 ILJ196616:ILK196618 IVF196616:IVG196618 JFB196616:JFC196618 JOX196616:JOY196618 JYT196616:JYU196618 KIP196616:KIQ196618 KSL196616:KSM196618 LCH196616:LCI196618 LMD196616:LME196618 LVZ196616:LWA196618 MFV196616:MFW196618 MPR196616:MPS196618 MZN196616:MZO196618 NJJ196616:NJK196618 NTF196616:NTG196618 ODB196616:ODC196618 OMX196616:OMY196618 OWT196616:OWU196618 PGP196616:PGQ196618 PQL196616:PQM196618 QAH196616:QAI196618 QKD196616:QKE196618 QTZ196616:QUA196618 RDV196616:RDW196618 RNR196616:RNS196618 RXN196616:RXO196618 SHJ196616:SHK196618 SRF196616:SRG196618 TBB196616:TBC196618 TKX196616:TKY196618 TUT196616:TUU196618 UEP196616:UEQ196618 UOL196616:UOM196618 UYH196616:UYI196618 VID196616:VIE196618 VRZ196616:VSA196618 WBV196616:WBW196618 WLR196616:WLS196618 WVN196616:WVO196618 F262152:G262154 JB262152:JC262154 SX262152:SY262154 ACT262152:ACU262154 AMP262152:AMQ262154 AWL262152:AWM262154 BGH262152:BGI262154 BQD262152:BQE262154 BZZ262152:CAA262154 CJV262152:CJW262154 CTR262152:CTS262154 DDN262152:DDO262154 DNJ262152:DNK262154 DXF262152:DXG262154 EHB262152:EHC262154 EQX262152:EQY262154 FAT262152:FAU262154 FKP262152:FKQ262154 FUL262152:FUM262154 GEH262152:GEI262154 GOD262152:GOE262154 GXZ262152:GYA262154 HHV262152:HHW262154 HRR262152:HRS262154 IBN262152:IBO262154 ILJ262152:ILK262154 IVF262152:IVG262154 JFB262152:JFC262154 JOX262152:JOY262154 JYT262152:JYU262154 KIP262152:KIQ262154 KSL262152:KSM262154 LCH262152:LCI262154 LMD262152:LME262154 LVZ262152:LWA262154 MFV262152:MFW262154 MPR262152:MPS262154 MZN262152:MZO262154 NJJ262152:NJK262154 NTF262152:NTG262154 ODB262152:ODC262154 OMX262152:OMY262154 OWT262152:OWU262154 PGP262152:PGQ262154 PQL262152:PQM262154 QAH262152:QAI262154 QKD262152:QKE262154 QTZ262152:QUA262154 RDV262152:RDW262154 RNR262152:RNS262154 RXN262152:RXO262154 SHJ262152:SHK262154 SRF262152:SRG262154 TBB262152:TBC262154 TKX262152:TKY262154 TUT262152:TUU262154 UEP262152:UEQ262154 UOL262152:UOM262154 UYH262152:UYI262154 VID262152:VIE262154 VRZ262152:VSA262154 WBV262152:WBW262154 WLR262152:WLS262154 WVN262152:WVO262154 F327688:G327690 JB327688:JC327690 SX327688:SY327690 ACT327688:ACU327690 AMP327688:AMQ327690 AWL327688:AWM327690 BGH327688:BGI327690 BQD327688:BQE327690 BZZ327688:CAA327690 CJV327688:CJW327690 CTR327688:CTS327690 DDN327688:DDO327690 DNJ327688:DNK327690 DXF327688:DXG327690 EHB327688:EHC327690 EQX327688:EQY327690 FAT327688:FAU327690 FKP327688:FKQ327690 FUL327688:FUM327690 GEH327688:GEI327690 GOD327688:GOE327690 GXZ327688:GYA327690 HHV327688:HHW327690 HRR327688:HRS327690 IBN327688:IBO327690 ILJ327688:ILK327690 IVF327688:IVG327690 JFB327688:JFC327690 JOX327688:JOY327690 JYT327688:JYU327690 KIP327688:KIQ327690 KSL327688:KSM327690 LCH327688:LCI327690 LMD327688:LME327690 LVZ327688:LWA327690 MFV327688:MFW327690 MPR327688:MPS327690 MZN327688:MZO327690 NJJ327688:NJK327690 NTF327688:NTG327690 ODB327688:ODC327690 OMX327688:OMY327690 OWT327688:OWU327690 PGP327688:PGQ327690 PQL327688:PQM327690 QAH327688:QAI327690 QKD327688:QKE327690 QTZ327688:QUA327690 RDV327688:RDW327690 RNR327688:RNS327690 RXN327688:RXO327690 SHJ327688:SHK327690 SRF327688:SRG327690 TBB327688:TBC327690 TKX327688:TKY327690 TUT327688:TUU327690 UEP327688:UEQ327690 UOL327688:UOM327690 UYH327688:UYI327690 VID327688:VIE327690 VRZ327688:VSA327690 WBV327688:WBW327690 WLR327688:WLS327690 WVN327688:WVO327690 F393224:G393226 JB393224:JC393226 SX393224:SY393226 ACT393224:ACU393226 AMP393224:AMQ393226 AWL393224:AWM393226 BGH393224:BGI393226 BQD393224:BQE393226 BZZ393224:CAA393226 CJV393224:CJW393226 CTR393224:CTS393226 DDN393224:DDO393226 DNJ393224:DNK393226 DXF393224:DXG393226 EHB393224:EHC393226 EQX393224:EQY393226 FAT393224:FAU393226 FKP393224:FKQ393226 FUL393224:FUM393226 GEH393224:GEI393226 GOD393224:GOE393226 GXZ393224:GYA393226 HHV393224:HHW393226 HRR393224:HRS393226 IBN393224:IBO393226 ILJ393224:ILK393226 IVF393224:IVG393226 JFB393224:JFC393226 JOX393224:JOY393226 JYT393224:JYU393226 KIP393224:KIQ393226 KSL393224:KSM393226 LCH393224:LCI393226 LMD393224:LME393226 LVZ393224:LWA393226 MFV393224:MFW393226 MPR393224:MPS393226 MZN393224:MZO393226 NJJ393224:NJK393226 NTF393224:NTG393226 ODB393224:ODC393226 OMX393224:OMY393226 OWT393224:OWU393226 PGP393224:PGQ393226 PQL393224:PQM393226 QAH393224:QAI393226 QKD393224:QKE393226 QTZ393224:QUA393226 RDV393224:RDW393226 RNR393224:RNS393226 RXN393224:RXO393226 SHJ393224:SHK393226 SRF393224:SRG393226 TBB393224:TBC393226 TKX393224:TKY393226 TUT393224:TUU393226 UEP393224:UEQ393226 UOL393224:UOM393226 UYH393224:UYI393226 VID393224:VIE393226 VRZ393224:VSA393226 WBV393224:WBW393226 WLR393224:WLS393226 WVN393224:WVO393226 F458760:G458762 JB458760:JC458762 SX458760:SY458762 ACT458760:ACU458762 AMP458760:AMQ458762 AWL458760:AWM458762 BGH458760:BGI458762 BQD458760:BQE458762 BZZ458760:CAA458762 CJV458760:CJW458762 CTR458760:CTS458762 DDN458760:DDO458762 DNJ458760:DNK458762 DXF458760:DXG458762 EHB458760:EHC458762 EQX458760:EQY458762 FAT458760:FAU458762 FKP458760:FKQ458762 FUL458760:FUM458762 GEH458760:GEI458762 GOD458760:GOE458762 GXZ458760:GYA458762 HHV458760:HHW458762 HRR458760:HRS458762 IBN458760:IBO458762 ILJ458760:ILK458762 IVF458760:IVG458762 JFB458760:JFC458762 JOX458760:JOY458762 JYT458760:JYU458762 KIP458760:KIQ458762 KSL458760:KSM458762 LCH458760:LCI458762 LMD458760:LME458762 LVZ458760:LWA458762 MFV458760:MFW458762 MPR458760:MPS458762 MZN458760:MZO458762 NJJ458760:NJK458762 NTF458760:NTG458762 ODB458760:ODC458762 OMX458760:OMY458762 OWT458760:OWU458762 PGP458760:PGQ458762 PQL458760:PQM458762 QAH458760:QAI458762 QKD458760:QKE458762 QTZ458760:QUA458762 RDV458760:RDW458762 RNR458760:RNS458762 RXN458760:RXO458762 SHJ458760:SHK458762 SRF458760:SRG458762 TBB458760:TBC458762 TKX458760:TKY458762 TUT458760:TUU458762 UEP458760:UEQ458762 UOL458760:UOM458762 UYH458760:UYI458762 VID458760:VIE458762 VRZ458760:VSA458762 WBV458760:WBW458762 WLR458760:WLS458762 WVN458760:WVO458762 F524296:G524298 JB524296:JC524298 SX524296:SY524298 ACT524296:ACU524298 AMP524296:AMQ524298 AWL524296:AWM524298 BGH524296:BGI524298 BQD524296:BQE524298 BZZ524296:CAA524298 CJV524296:CJW524298 CTR524296:CTS524298 DDN524296:DDO524298 DNJ524296:DNK524298 DXF524296:DXG524298 EHB524296:EHC524298 EQX524296:EQY524298 FAT524296:FAU524298 FKP524296:FKQ524298 FUL524296:FUM524298 GEH524296:GEI524298 GOD524296:GOE524298 GXZ524296:GYA524298 HHV524296:HHW524298 HRR524296:HRS524298 IBN524296:IBO524298 ILJ524296:ILK524298 IVF524296:IVG524298 JFB524296:JFC524298 JOX524296:JOY524298 JYT524296:JYU524298 KIP524296:KIQ524298 KSL524296:KSM524298 LCH524296:LCI524298 LMD524296:LME524298 LVZ524296:LWA524298 MFV524296:MFW524298 MPR524296:MPS524298 MZN524296:MZO524298 NJJ524296:NJK524298 NTF524296:NTG524298 ODB524296:ODC524298 OMX524296:OMY524298 OWT524296:OWU524298 PGP524296:PGQ524298 PQL524296:PQM524298 QAH524296:QAI524298 QKD524296:QKE524298 QTZ524296:QUA524298 RDV524296:RDW524298 RNR524296:RNS524298 RXN524296:RXO524298 SHJ524296:SHK524298 SRF524296:SRG524298 TBB524296:TBC524298 TKX524296:TKY524298 TUT524296:TUU524298 UEP524296:UEQ524298 UOL524296:UOM524298 UYH524296:UYI524298 VID524296:VIE524298 VRZ524296:VSA524298 WBV524296:WBW524298 WLR524296:WLS524298 WVN524296:WVO524298 F589832:G589834 JB589832:JC589834 SX589832:SY589834 ACT589832:ACU589834 AMP589832:AMQ589834 AWL589832:AWM589834 BGH589832:BGI589834 BQD589832:BQE589834 BZZ589832:CAA589834 CJV589832:CJW589834 CTR589832:CTS589834 DDN589832:DDO589834 DNJ589832:DNK589834 DXF589832:DXG589834 EHB589832:EHC589834 EQX589832:EQY589834 FAT589832:FAU589834 FKP589832:FKQ589834 FUL589832:FUM589834 GEH589832:GEI589834 GOD589832:GOE589834 GXZ589832:GYA589834 HHV589832:HHW589834 HRR589832:HRS589834 IBN589832:IBO589834 ILJ589832:ILK589834 IVF589832:IVG589834 JFB589832:JFC589834 JOX589832:JOY589834 JYT589832:JYU589834 KIP589832:KIQ589834 KSL589832:KSM589834 LCH589832:LCI589834 LMD589832:LME589834 LVZ589832:LWA589834 MFV589832:MFW589834 MPR589832:MPS589834 MZN589832:MZO589834 NJJ589832:NJK589834 NTF589832:NTG589834 ODB589832:ODC589834 OMX589832:OMY589834 OWT589832:OWU589834 PGP589832:PGQ589834 PQL589832:PQM589834 QAH589832:QAI589834 QKD589832:QKE589834 QTZ589832:QUA589834 RDV589832:RDW589834 RNR589832:RNS589834 RXN589832:RXO589834 SHJ589832:SHK589834 SRF589832:SRG589834 TBB589832:TBC589834 TKX589832:TKY589834 TUT589832:TUU589834 UEP589832:UEQ589834 UOL589832:UOM589834 UYH589832:UYI589834 VID589832:VIE589834 VRZ589832:VSA589834 WBV589832:WBW589834 WLR589832:WLS589834 WVN589832:WVO589834 F655368:G655370 JB655368:JC655370 SX655368:SY655370 ACT655368:ACU655370 AMP655368:AMQ655370 AWL655368:AWM655370 BGH655368:BGI655370 BQD655368:BQE655370 BZZ655368:CAA655370 CJV655368:CJW655370 CTR655368:CTS655370 DDN655368:DDO655370 DNJ655368:DNK655370 DXF655368:DXG655370 EHB655368:EHC655370 EQX655368:EQY655370 FAT655368:FAU655370 FKP655368:FKQ655370 FUL655368:FUM655370 GEH655368:GEI655370 GOD655368:GOE655370 GXZ655368:GYA655370 HHV655368:HHW655370 HRR655368:HRS655370 IBN655368:IBO655370 ILJ655368:ILK655370 IVF655368:IVG655370 JFB655368:JFC655370 JOX655368:JOY655370 JYT655368:JYU655370 KIP655368:KIQ655370 KSL655368:KSM655370 LCH655368:LCI655370 LMD655368:LME655370 LVZ655368:LWA655370 MFV655368:MFW655370 MPR655368:MPS655370 MZN655368:MZO655370 NJJ655368:NJK655370 NTF655368:NTG655370 ODB655368:ODC655370 OMX655368:OMY655370 OWT655368:OWU655370 PGP655368:PGQ655370 PQL655368:PQM655370 QAH655368:QAI655370 QKD655368:QKE655370 QTZ655368:QUA655370 RDV655368:RDW655370 RNR655368:RNS655370 RXN655368:RXO655370 SHJ655368:SHK655370 SRF655368:SRG655370 TBB655368:TBC655370 TKX655368:TKY655370 TUT655368:TUU655370 UEP655368:UEQ655370 UOL655368:UOM655370 UYH655368:UYI655370 VID655368:VIE655370 VRZ655368:VSA655370 WBV655368:WBW655370 WLR655368:WLS655370 WVN655368:WVO655370 F720904:G720906 JB720904:JC720906 SX720904:SY720906 ACT720904:ACU720906 AMP720904:AMQ720906 AWL720904:AWM720906 BGH720904:BGI720906 BQD720904:BQE720906 BZZ720904:CAA720906 CJV720904:CJW720906 CTR720904:CTS720906 DDN720904:DDO720906 DNJ720904:DNK720906 DXF720904:DXG720906 EHB720904:EHC720906 EQX720904:EQY720906 FAT720904:FAU720906 FKP720904:FKQ720906 FUL720904:FUM720906 GEH720904:GEI720906 GOD720904:GOE720906 GXZ720904:GYA720906 HHV720904:HHW720906 HRR720904:HRS720906 IBN720904:IBO720906 ILJ720904:ILK720906 IVF720904:IVG720906 JFB720904:JFC720906 JOX720904:JOY720906 JYT720904:JYU720906 KIP720904:KIQ720906 KSL720904:KSM720906 LCH720904:LCI720906 LMD720904:LME720906 LVZ720904:LWA720906 MFV720904:MFW720906 MPR720904:MPS720906 MZN720904:MZO720906 NJJ720904:NJK720906 NTF720904:NTG720906 ODB720904:ODC720906 OMX720904:OMY720906 OWT720904:OWU720906 PGP720904:PGQ720906 PQL720904:PQM720906 QAH720904:QAI720906 QKD720904:QKE720906 QTZ720904:QUA720906 RDV720904:RDW720906 RNR720904:RNS720906 RXN720904:RXO720906 SHJ720904:SHK720906 SRF720904:SRG720906 TBB720904:TBC720906 TKX720904:TKY720906 TUT720904:TUU720906 UEP720904:UEQ720906 UOL720904:UOM720906 UYH720904:UYI720906 VID720904:VIE720906 VRZ720904:VSA720906 WBV720904:WBW720906 WLR720904:WLS720906 WVN720904:WVO720906 F786440:G786442 JB786440:JC786442 SX786440:SY786442 ACT786440:ACU786442 AMP786440:AMQ786442 AWL786440:AWM786442 BGH786440:BGI786442 BQD786440:BQE786442 BZZ786440:CAA786442 CJV786440:CJW786442 CTR786440:CTS786442 DDN786440:DDO786442 DNJ786440:DNK786442 DXF786440:DXG786442 EHB786440:EHC786442 EQX786440:EQY786442 FAT786440:FAU786442 FKP786440:FKQ786442 FUL786440:FUM786442 GEH786440:GEI786442 GOD786440:GOE786442 GXZ786440:GYA786442 HHV786440:HHW786442 HRR786440:HRS786442 IBN786440:IBO786442 ILJ786440:ILK786442 IVF786440:IVG786442 JFB786440:JFC786442 JOX786440:JOY786442 JYT786440:JYU786442 KIP786440:KIQ786442 KSL786440:KSM786442 LCH786440:LCI786442 LMD786440:LME786442 LVZ786440:LWA786442 MFV786440:MFW786442 MPR786440:MPS786442 MZN786440:MZO786442 NJJ786440:NJK786442 NTF786440:NTG786442 ODB786440:ODC786442 OMX786440:OMY786442 OWT786440:OWU786442 PGP786440:PGQ786442 PQL786440:PQM786442 QAH786440:QAI786442 QKD786440:QKE786442 QTZ786440:QUA786442 RDV786440:RDW786442 RNR786440:RNS786442 RXN786440:RXO786442 SHJ786440:SHK786442 SRF786440:SRG786442 TBB786440:TBC786442 TKX786440:TKY786442 TUT786440:TUU786442 UEP786440:UEQ786442 UOL786440:UOM786442 UYH786440:UYI786442 VID786440:VIE786442 VRZ786440:VSA786442 WBV786440:WBW786442 WLR786440:WLS786442 WVN786440:WVO786442 F851976:G851978 JB851976:JC851978 SX851976:SY851978 ACT851976:ACU851978 AMP851976:AMQ851978 AWL851976:AWM851978 BGH851976:BGI851978 BQD851976:BQE851978 BZZ851976:CAA851978 CJV851976:CJW851978 CTR851976:CTS851978 DDN851976:DDO851978 DNJ851976:DNK851978 DXF851976:DXG851978 EHB851976:EHC851978 EQX851976:EQY851978 FAT851976:FAU851978 FKP851976:FKQ851978 FUL851976:FUM851978 GEH851976:GEI851978 GOD851976:GOE851978 GXZ851976:GYA851978 HHV851976:HHW851978 HRR851976:HRS851978 IBN851976:IBO851978 ILJ851976:ILK851978 IVF851976:IVG851978 JFB851976:JFC851978 JOX851976:JOY851978 JYT851976:JYU851978 KIP851976:KIQ851978 KSL851976:KSM851978 LCH851976:LCI851978 LMD851976:LME851978 LVZ851976:LWA851978 MFV851976:MFW851978 MPR851976:MPS851978 MZN851976:MZO851978 NJJ851976:NJK851978 NTF851976:NTG851978 ODB851976:ODC851978 OMX851976:OMY851978 OWT851976:OWU851978 PGP851976:PGQ851978 PQL851976:PQM851978 QAH851976:QAI851978 QKD851976:QKE851978 QTZ851976:QUA851978 RDV851976:RDW851978 RNR851976:RNS851978 RXN851976:RXO851978 SHJ851976:SHK851978 SRF851976:SRG851978 TBB851976:TBC851978 TKX851976:TKY851978 TUT851976:TUU851978 UEP851976:UEQ851978 UOL851976:UOM851978 UYH851976:UYI851978 VID851976:VIE851978 VRZ851976:VSA851978 WBV851976:WBW851978 WLR851976:WLS851978 WVN851976:WVO851978 F917512:G917514 JB917512:JC917514 SX917512:SY917514 ACT917512:ACU917514 AMP917512:AMQ917514 AWL917512:AWM917514 BGH917512:BGI917514 BQD917512:BQE917514 BZZ917512:CAA917514 CJV917512:CJW917514 CTR917512:CTS917514 DDN917512:DDO917514 DNJ917512:DNK917514 DXF917512:DXG917514 EHB917512:EHC917514 EQX917512:EQY917514 FAT917512:FAU917514 FKP917512:FKQ917514 FUL917512:FUM917514 GEH917512:GEI917514 GOD917512:GOE917514 GXZ917512:GYA917514 HHV917512:HHW917514 HRR917512:HRS917514 IBN917512:IBO917514 ILJ917512:ILK917514 IVF917512:IVG917514 JFB917512:JFC917514 JOX917512:JOY917514 JYT917512:JYU917514 KIP917512:KIQ917514 KSL917512:KSM917514 LCH917512:LCI917514 LMD917512:LME917514 LVZ917512:LWA917514 MFV917512:MFW917514 MPR917512:MPS917514 MZN917512:MZO917514 NJJ917512:NJK917514 NTF917512:NTG917514 ODB917512:ODC917514 OMX917512:OMY917514 OWT917512:OWU917514 PGP917512:PGQ917514 PQL917512:PQM917514 QAH917512:QAI917514 QKD917512:QKE917514 QTZ917512:QUA917514 RDV917512:RDW917514 RNR917512:RNS917514 RXN917512:RXO917514 SHJ917512:SHK917514 SRF917512:SRG917514 TBB917512:TBC917514 TKX917512:TKY917514 TUT917512:TUU917514 UEP917512:UEQ917514 UOL917512:UOM917514 UYH917512:UYI917514 VID917512:VIE917514 VRZ917512:VSA917514 WBV917512:WBW917514 WLR917512:WLS917514 WVN917512:WVO917514 F983048:G983050 JB983048:JC983050 SX983048:SY983050 ACT983048:ACU983050 AMP983048:AMQ983050 AWL983048:AWM983050 BGH983048:BGI983050 BQD983048:BQE983050 BZZ983048:CAA983050 CJV983048:CJW983050 CTR983048:CTS983050 DDN983048:DDO983050 DNJ983048:DNK983050 DXF983048:DXG983050 EHB983048:EHC983050 EQX983048:EQY983050 FAT983048:FAU983050 FKP983048:FKQ983050 FUL983048:FUM983050 GEH983048:GEI983050 GOD983048:GOE983050 GXZ983048:GYA983050 HHV983048:HHW983050 HRR983048:HRS983050 IBN983048:IBO983050 ILJ983048:ILK983050 IVF983048:IVG983050 JFB983048:JFC983050 JOX983048:JOY983050 JYT983048:JYU983050 KIP983048:KIQ983050 KSL983048:KSM983050 LCH983048:LCI983050 LMD983048:LME983050 LVZ983048:LWA983050 MFV983048:MFW983050 MPR983048:MPS983050 MZN983048:MZO983050 NJJ983048:NJK983050 NTF983048:NTG983050 ODB983048:ODC983050 OMX983048:OMY983050 OWT983048:OWU983050 PGP983048:PGQ983050 PQL983048:PQM983050 QAH983048:QAI983050 QKD983048:QKE983050 QTZ983048:QUA983050 RDV983048:RDW983050 RNR983048:RNS983050 RXN983048:RXO983050 SHJ983048:SHK983050 SRF983048:SRG983050 TBB983048:TBC983050 TKX983048:TKY983050 TUT983048:TUU983050 UEP983048:UEQ983050 UOL983048:UOM983050 UYH983048:UYI983050 VID983048:VIE983050 VRZ983048:VSA983050 WBV983048:WBW983050 WLR983048:WLS983050 WVN983048:WVO983050 WBV983056:WBW983056 JB22:JC24 SX22:SY24 ACT22:ACU24 AMP22:AMQ24 AWL22:AWM24 BGH22:BGI24 BQD22:BQE24 BZZ22:CAA24 CJV22:CJW24 CTR22:CTS24 DDN22:DDO24 DNJ22:DNK24 DXF22:DXG24 EHB22:EHC24 EQX22:EQY24 FAT22:FAU24 FKP22:FKQ24 FUL22:FUM24 GEH22:GEI24 GOD22:GOE24 GXZ22:GYA24 HHV22:HHW24 HRR22:HRS24 IBN22:IBO24 ILJ22:ILK24 IVF22:IVG24 JFB22:JFC24 JOX22:JOY24 JYT22:JYU24 KIP22:KIQ24 KSL22:KSM24 LCH22:LCI24 LMD22:LME24 LVZ22:LWA24 MFV22:MFW24 MPR22:MPS24 MZN22:MZO24 NJJ22:NJK24 NTF22:NTG24 ODB22:ODC24 OMX22:OMY24 OWT22:OWU24 PGP22:PGQ24 PQL22:PQM24 QAH22:QAI24 QKD22:QKE24 QTZ22:QUA24 RDV22:RDW24 RNR22:RNS24 RXN22:RXO24 SHJ22:SHK24 SRF22:SRG24 TBB22:TBC24 TKX22:TKY24 TUT22:TUU24 UEP22:UEQ24 UOL22:UOM24 UYH22:UYI24 VID22:VIE24 VRZ22:VSA24 WBV22:WBW24 WLR22:WLS24 WVN22:WVO24 F65548:G65550 JB65548:JC65550 SX65548:SY65550 ACT65548:ACU65550 AMP65548:AMQ65550 AWL65548:AWM65550 BGH65548:BGI65550 BQD65548:BQE65550 BZZ65548:CAA65550 CJV65548:CJW65550 CTR65548:CTS65550 DDN65548:DDO65550 DNJ65548:DNK65550 DXF65548:DXG65550 EHB65548:EHC65550 EQX65548:EQY65550 FAT65548:FAU65550 FKP65548:FKQ65550 FUL65548:FUM65550 GEH65548:GEI65550 GOD65548:GOE65550 GXZ65548:GYA65550 HHV65548:HHW65550 HRR65548:HRS65550 IBN65548:IBO65550 ILJ65548:ILK65550 IVF65548:IVG65550 JFB65548:JFC65550 JOX65548:JOY65550 JYT65548:JYU65550 KIP65548:KIQ65550 KSL65548:KSM65550 LCH65548:LCI65550 LMD65548:LME65550 LVZ65548:LWA65550 MFV65548:MFW65550 MPR65548:MPS65550 MZN65548:MZO65550 NJJ65548:NJK65550 NTF65548:NTG65550 ODB65548:ODC65550 OMX65548:OMY65550 OWT65548:OWU65550 PGP65548:PGQ65550 PQL65548:PQM65550 QAH65548:QAI65550 QKD65548:QKE65550 QTZ65548:QUA65550 RDV65548:RDW65550 RNR65548:RNS65550 RXN65548:RXO65550 SHJ65548:SHK65550 SRF65548:SRG65550 TBB65548:TBC65550 TKX65548:TKY65550 TUT65548:TUU65550 UEP65548:UEQ65550 UOL65548:UOM65550 UYH65548:UYI65550 VID65548:VIE65550 VRZ65548:VSA65550 WBV65548:WBW65550 WLR65548:WLS65550 WVN65548:WVO65550 F131084:G131086 JB131084:JC131086 SX131084:SY131086 ACT131084:ACU131086 AMP131084:AMQ131086 AWL131084:AWM131086 BGH131084:BGI131086 BQD131084:BQE131086 BZZ131084:CAA131086 CJV131084:CJW131086 CTR131084:CTS131086 DDN131084:DDO131086 DNJ131084:DNK131086 DXF131084:DXG131086 EHB131084:EHC131086 EQX131084:EQY131086 FAT131084:FAU131086 FKP131084:FKQ131086 FUL131084:FUM131086 GEH131084:GEI131086 GOD131084:GOE131086 GXZ131084:GYA131086 HHV131084:HHW131086 HRR131084:HRS131086 IBN131084:IBO131086 ILJ131084:ILK131086 IVF131084:IVG131086 JFB131084:JFC131086 JOX131084:JOY131086 JYT131084:JYU131086 KIP131084:KIQ131086 KSL131084:KSM131086 LCH131084:LCI131086 LMD131084:LME131086 LVZ131084:LWA131086 MFV131084:MFW131086 MPR131084:MPS131086 MZN131084:MZO131086 NJJ131084:NJK131086 NTF131084:NTG131086 ODB131084:ODC131086 OMX131084:OMY131086 OWT131084:OWU131086 PGP131084:PGQ131086 PQL131084:PQM131086 QAH131084:QAI131086 QKD131084:QKE131086 QTZ131084:QUA131086 RDV131084:RDW131086 RNR131084:RNS131086 RXN131084:RXO131086 SHJ131084:SHK131086 SRF131084:SRG131086 TBB131084:TBC131086 TKX131084:TKY131086 TUT131084:TUU131086 UEP131084:UEQ131086 UOL131084:UOM131086 UYH131084:UYI131086 VID131084:VIE131086 VRZ131084:VSA131086 WBV131084:WBW131086 WLR131084:WLS131086 WVN131084:WVO131086 F196620:G196622 JB196620:JC196622 SX196620:SY196622 ACT196620:ACU196622 AMP196620:AMQ196622 AWL196620:AWM196622 BGH196620:BGI196622 BQD196620:BQE196622 BZZ196620:CAA196622 CJV196620:CJW196622 CTR196620:CTS196622 DDN196620:DDO196622 DNJ196620:DNK196622 DXF196620:DXG196622 EHB196620:EHC196622 EQX196620:EQY196622 FAT196620:FAU196622 FKP196620:FKQ196622 FUL196620:FUM196622 GEH196620:GEI196622 GOD196620:GOE196622 GXZ196620:GYA196622 HHV196620:HHW196622 HRR196620:HRS196622 IBN196620:IBO196622 ILJ196620:ILK196622 IVF196620:IVG196622 JFB196620:JFC196622 JOX196620:JOY196622 JYT196620:JYU196622 KIP196620:KIQ196622 KSL196620:KSM196622 LCH196620:LCI196622 LMD196620:LME196622 LVZ196620:LWA196622 MFV196620:MFW196622 MPR196620:MPS196622 MZN196620:MZO196622 NJJ196620:NJK196622 NTF196620:NTG196622 ODB196620:ODC196622 OMX196620:OMY196622 OWT196620:OWU196622 PGP196620:PGQ196622 PQL196620:PQM196622 QAH196620:QAI196622 QKD196620:QKE196622 QTZ196620:QUA196622 RDV196620:RDW196622 RNR196620:RNS196622 RXN196620:RXO196622 SHJ196620:SHK196622 SRF196620:SRG196622 TBB196620:TBC196622 TKX196620:TKY196622 TUT196620:TUU196622 UEP196620:UEQ196622 UOL196620:UOM196622 UYH196620:UYI196622 VID196620:VIE196622 VRZ196620:VSA196622 WBV196620:WBW196622 WLR196620:WLS196622 WVN196620:WVO196622 F262156:G262158 JB262156:JC262158 SX262156:SY262158 ACT262156:ACU262158 AMP262156:AMQ262158 AWL262156:AWM262158 BGH262156:BGI262158 BQD262156:BQE262158 BZZ262156:CAA262158 CJV262156:CJW262158 CTR262156:CTS262158 DDN262156:DDO262158 DNJ262156:DNK262158 DXF262156:DXG262158 EHB262156:EHC262158 EQX262156:EQY262158 FAT262156:FAU262158 FKP262156:FKQ262158 FUL262156:FUM262158 GEH262156:GEI262158 GOD262156:GOE262158 GXZ262156:GYA262158 HHV262156:HHW262158 HRR262156:HRS262158 IBN262156:IBO262158 ILJ262156:ILK262158 IVF262156:IVG262158 JFB262156:JFC262158 JOX262156:JOY262158 JYT262156:JYU262158 KIP262156:KIQ262158 KSL262156:KSM262158 LCH262156:LCI262158 LMD262156:LME262158 LVZ262156:LWA262158 MFV262156:MFW262158 MPR262156:MPS262158 MZN262156:MZO262158 NJJ262156:NJK262158 NTF262156:NTG262158 ODB262156:ODC262158 OMX262156:OMY262158 OWT262156:OWU262158 PGP262156:PGQ262158 PQL262156:PQM262158 QAH262156:QAI262158 QKD262156:QKE262158 QTZ262156:QUA262158 RDV262156:RDW262158 RNR262156:RNS262158 RXN262156:RXO262158 SHJ262156:SHK262158 SRF262156:SRG262158 TBB262156:TBC262158 TKX262156:TKY262158 TUT262156:TUU262158 UEP262156:UEQ262158 UOL262156:UOM262158 UYH262156:UYI262158 VID262156:VIE262158 VRZ262156:VSA262158 WBV262156:WBW262158 WLR262156:WLS262158 WVN262156:WVO262158 F327692:G327694 JB327692:JC327694 SX327692:SY327694 ACT327692:ACU327694 AMP327692:AMQ327694 AWL327692:AWM327694 BGH327692:BGI327694 BQD327692:BQE327694 BZZ327692:CAA327694 CJV327692:CJW327694 CTR327692:CTS327694 DDN327692:DDO327694 DNJ327692:DNK327694 DXF327692:DXG327694 EHB327692:EHC327694 EQX327692:EQY327694 FAT327692:FAU327694 FKP327692:FKQ327694 FUL327692:FUM327694 GEH327692:GEI327694 GOD327692:GOE327694 GXZ327692:GYA327694 HHV327692:HHW327694 HRR327692:HRS327694 IBN327692:IBO327694 ILJ327692:ILK327694 IVF327692:IVG327694 JFB327692:JFC327694 JOX327692:JOY327694 JYT327692:JYU327694 KIP327692:KIQ327694 KSL327692:KSM327694 LCH327692:LCI327694 LMD327692:LME327694 LVZ327692:LWA327694 MFV327692:MFW327694 MPR327692:MPS327694 MZN327692:MZO327694 NJJ327692:NJK327694 NTF327692:NTG327694 ODB327692:ODC327694 OMX327692:OMY327694 OWT327692:OWU327694 PGP327692:PGQ327694 PQL327692:PQM327694 QAH327692:QAI327694 QKD327692:QKE327694 QTZ327692:QUA327694 RDV327692:RDW327694 RNR327692:RNS327694 RXN327692:RXO327694 SHJ327692:SHK327694 SRF327692:SRG327694 TBB327692:TBC327694 TKX327692:TKY327694 TUT327692:TUU327694 UEP327692:UEQ327694 UOL327692:UOM327694 UYH327692:UYI327694 VID327692:VIE327694 VRZ327692:VSA327694 WBV327692:WBW327694 WLR327692:WLS327694 WVN327692:WVO327694 F393228:G393230 JB393228:JC393230 SX393228:SY393230 ACT393228:ACU393230 AMP393228:AMQ393230 AWL393228:AWM393230 BGH393228:BGI393230 BQD393228:BQE393230 BZZ393228:CAA393230 CJV393228:CJW393230 CTR393228:CTS393230 DDN393228:DDO393230 DNJ393228:DNK393230 DXF393228:DXG393230 EHB393228:EHC393230 EQX393228:EQY393230 FAT393228:FAU393230 FKP393228:FKQ393230 FUL393228:FUM393230 GEH393228:GEI393230 GOD393228:GOE393230 GXZ393228:GYA393230 HHV393228:HHW393230 HRR393228:HRS393230 IBN393228:IBO393230 ILJ393228:ILK393230 IVF393228:IVG393230 JFB393228:JFC393230 JOX393228:JOY393230 JYT393228:JYU393230 KIP393228:KIQ393230 KSL393228:KSM393230 LCH393228:LCI393230 LMD393228:LME393230 LVZ393228:LWA393230 MFV393228:MFW393230 MPR393228:MPS393230 MZN393228:MZO393230 NJJ393228:NJK393230 NTF393228:NTG393230 ODB393228:ODC393230 OMX393228:OMY393230 OWT393228:OWU393230 PGP393228:PGQ393230 PQL393228:PQM393230 QAH393228:QAI393230 QKD393228:QKE393230 QTZ393228:QUA393230 RDV393228:RDW393230 RNR393228:RNS393230 RXN393228:RXO393230 SHJ393228:SHK393230 SRF393228:SRG393230 TBB393228:TBC393230 TKX393228:TKY393230 TUT393228:TUU393230 UEP393228:UEQ393230 UOL393228:UOM393230 UYH393228:UYI393230 VID393228:VIE393230 VRZ393228:VSA393230 WBV393228:WBW393230 WLR393228:WLS393230 WVN393228:WVO393230 F458764:G458766 JB458764:JC458766 SX458764:SY458766 ACT458764:ACU458766 AMP458764:AMQ458766 AWL458764:AWM458766 BGH458764:BGI458766 BQD458764:BQE458766 BZZ458764:CAA458766 CJV458764:CJW458766 CTR458764:CTS458766 DDN458764:DDO458766 DNJ458764:DNK458766 DXF458764:DXG458766 EHB458764:EHC458766 EQX458764:EQY458766 FAT458764:FAU458766 FKP458764:FKQ458766 FUL458764:FUM458766 GEH458764:GEI458766 GOD458764:GOE458766 GXZ458764:GYA458766 HHV458764:HHW458766 HRR458764:HRS458766 IBN458764:IBO458766 ILJ458764:ILK458766 IVF458764:IVG458766 JFB458764:JFC458766 JOX458764:JOY458766 JYT458764:JYU458766 KIP458764:KIQ458766 KSL458764:KSM458766 LCH458764:LCI458766 LMD458764:LME458766 LVZ458764:LWA458766 MFV458764:MFW458766 MPR458764:MPS458766 MZN458764:MZO458766 NJJ458764:NJK458766 NTF458764:NTG458766 ODB458764:ODC458766 OMX458764:OMY458766 OWT458764:OWU458766 PGP458764:PGQ458766 PQL458764:PQM458766 QAH458764:QAI458766 QKD458764:QKE458766 QTZ458764:QUA458766 RDV458764:RDW458766 RNR458764:RNS458766 RXN458764:RXO458766 SHJ458764:SHK458766 SRF458764:SRG458766 TBB458764:TBC458766 TKX458764:TKY458766 TUT458764:TUU458766 UEP458764:UEQ458766 UOL458764:UOM458766 UYH458764:UYI458766 VID458764:VIE458766 VRZ458764:VSA458766 WBV458764:WBW458766 WLR458764:WLS458766 WVN458764:WVO458766 F524300:G524302 JB524300:JC524302 SX524300:SY524302 ACT524300:ACU524302 AMP524300:AMQ524302 AWL524300:AWM524302 BGH524300:BGI524302 BQD524300:BQE524302 BZZ524300:CAA524302 CJV524300:CJW524302 CTR524300:CTS524302 DDN524300:DDO524302 DNJ524300:DNK524302 DXF524300:DXG524302 EHB524300:EHC524302 EQX524300:EQY524302 FAT524300:FAU524302 FKP524300:FKQ524302 FUL524300:FUM524302 GEH524300:GEI524302 GOD524300:GOE524302 GXZ524300:GYA524302 HHV524300:HHW524302 HRR524300:HRS524302 IBN524300:IBO524302 ILJ524300:ILK524302 IVF524300:IVG524302 JFB524300:JFC524302 JOX524300:JOY524302 JYT524300:JYU524302 KIP524300:KIQ524302 KSL524300:KSM524302 LCH524300:LCI524302 LMD524300:LME524302 LVZ524300:LWA524302 MFV524300:MFW524302 MPR524300:MPS524302 MZN524300:MZO524302 NJJ524300:NJK524302 NTF524300:NTG524302 ODB524300:ODC524302 OMX524300:OMY524302 OWT524300:OWU524302 PGP524300:PGQ524302 PQL524300:PQM524302 QAH524300:QAI524302 QKD524300:QKE524302 QTZ524300:QUA524302 RDV524300:RDW524302 RNR524300:RNS524302 RXN524300:RXO524302 SHJ524300:SHK524302 SRF524300:SRG524302 TBB524300:TBC524302 TKX524300:TKY524302 TUT524300:TUU524302 UEP524300:UEQ524302 UOL524300:UOM524302 UYH524300:UYI524302 VID524300:VIE524302 VRZ524300:VSA524302 WBV524300:WBW524302 WLR524300:WLS524302 WVN524300:WVO524302 F589836:G589838 JB589836:JC589838 SX589836:SY589838 ACT589836:ACU589838 AMP589836:AMQ589838 AWL589836:AWM589838 BGH589836:BGI589838 BQD589836:BQE589838 BZZ589836:CAA589838 CJV589836:CJW589838 CTR589836:CTS589838 DDN589836:DDO589838 DNJ589836:DNK589838 DXF589836:DXG589838 EHB589836:EHC589838 EQX589836:EQY589838 FAT589836:FAU589838 FKP589836:FKQ589838 FUL589836:FUM589838 GEH589836:GEI589838 GOD589836:GOE589838 GXZ589836:GYA589838 HHV589836:HHW589838 HRR589836:HRS589838 IBN589836:IBO589838 ILJ589836:ILK589838 IVF589836:IVG589838 JFB589836:JFC589838 JOX589836:JOY589838 JYT589836:JYU589838 KIP589836:KIQ589838 KSL589836:KSM589838 LCH589836:LCI589838 LMD589836:LME589838 LVZ589836:LWA589838 MFV589836:MFW589838 MPR589836:MPS589838 MZN589836:MZO589838 NJJ589836:NJK589838 NTF589836:NTG589838 ODB589836:ODC589838 OMX589836:OMY589838 OWT589836:OWU589838 PGP589836:PGQ589838 PQL589836:PQM589838 QAH589836:QAI589838 QKD589836:QKE589838 QTZ589836:QUA589838 RDV589836:RDW589838 RNR589836:RNS589838 RXN589836:RXO589838 SHJ589836:SHK589838 SRF589836:SRG589838 TBB589836:TBC589838 TKX589836:TKY589838 TUT589836:TUU589838 UEP589836:UEQ589838 UOL589836:UOM589838 UYH589836:UYI589838 VID589836:VIE589838 VRZ589836:VSA589838 WBV589836:WBW589838 WLR589836:WLS589838 WVN589836:WVO589838 F655372:G655374 JB655372:JC655374 SX655372:SY655374 ACT655372:ACU655374 AMP655372:AMQ655374 AWL655372:AWM655374 BGH655372:BGI655374 BQD655372:BQE655374 BZZ655372:CAA655374 CJV655372:CJW655374 CTR655372:CTS655374 DDN655372:DDO655374 DNJ655372:DNK655374 DXF655372:DXG655374 EHB655372:EHC655374 EQX655372:EQY655374 FAT655372:FAU655374 FKP655372:FKQ655374 FUL655372:FUM655374 GEH655372:GEI655374 GOD655372:GOE655374 GXZ655372:GYA655374 HHV655372:HHW655374 HRR655372:HRS655374 IBN655372:IBO655374 ILJ655372:ILK655374 IVF655372:IVG655374 JFB655372:JFC655374 JOX655372:JOY655374 JYT655372:JYU655374 KIP655372:KIQ655374 KSL655372:KSM655374 LCH655372:LCI655374 LMD655372:LME655374 LVZ655372:LWA655374 MFV655372:MFW655374 MPR655372:MPS655374 MZN655372:MZO655374 NJJ655372:NJK655374 NTF655372:NTG655374 ODB655372:ODC655374 OMX655372:OMY655374 OWT655372:OWU655374 PGP655372:PGQ655374 PQL655372:PQM655374 QAH655372:QAI655374 QKD655372:QKE655374 QTZ655372:QUA655374 RDV655372:RDW655374 RNR655372:RNS655374 RXN655372:RXO655374 SHJ655372:SHK655374 SRF655372:SRG655374 TBB655372:TBC655374 TKX655372:TKY655374 TUT655372:TUU655374 UEP655372:UEQ655374 UOL655372:UOM655374 UYH655372:UYI655374 VID655372:VIE655374 VRZ655372:VSA655374 WBV655372:WBW655374 WLR655372:WLS655374 WVN655372:WVO655374 F720908:G720910 JB720908:JC720910 SX720908:SY720910 ACT720908:ACU720910 AMP720908:AMQ720910 AWL720908:AWM720910 BGH720908:BGI720910 BQD720908:BQE720910 BZZ720908:CAA720910 CJV720908:CJW720910 CTR720908:CTS720910 DDN720908:DDO720910 DNJ720908:DNK720910 DXF720908:DXG720910 EHB720908:EHC720910 EQX720908:EQY720910 FAT720908:FAU720910 FKP720908:FKQ720910 FUL720908:FUM720910 GEH720908:GEI720910 GOD720908:GOE720910 GXZ720908:GYA720910 HHV720908:HHW720910 HRR720908:HRS720910 IBN720908:IBO720910 ILJ720908:ILK720910 IVF720908:IVG720910 JFB720908:JFC720910 JOX720908:JOY720910 JYT720908:JYU720910 KIP720908:KIQ720910 KSL720908:KSM720910 LCH720908:LCI720910 LMD720908:LME720910 LVZ720908:LWA720910 MFV720908:MFW720910 MPR720908:MPS720910 MZN720908:MZO720910 NJJ720908:NJK720910 NTF720908:NTG720910 ODB720908:ODC720910 OMX720908:OMY720910 OWT720908:OWU720910 PGP720908:PGQ720910 PQL720908:PQM720910 QAH720908:QAI720910 QKD720908:QKE720910 QTZ720908:QUA720910 RDV720908:RDW720910 RNR720908:RNS720910 RXN720908:RXO720910 SHJ720908:SHK720910 SRF720908:SRG720910 TBB720908:TBC720910 TKX720908:TKY720910 TUT720908:TUU720910 UEP720908:UEQ720910 UOL720908:UOM720910 UYH720908:UYI720910 VID720908:VIE720910 VRZ720908:VSA720910 WBV720908:WBW720910 WLR720908:WLS720910 WVN720908:WVO720910 F786444:G786446 JB786444:JC786446 SX786444:SY786446 ACT786444:ACU786446 AMP786444:AMQ786446 AWL786444:AWM786446 BGH786444:BGI786446 BQD786444:BQE786446 BZZ786444:CAA786446 CJV786444:CJW786446 CTR786444:CTS786446 DDN786444:DDO786446 DNJ786444:DNK786446 DXF786444:DXG786446 EHB786444:EHC786446 EQX786444:EQY786446 FAT786444:FAU786446 FKP786444:FKQ786446 FUL786444:FUM786446 GEH786444:GEI786446 GOD786444:GOE786446 GXZ786444:GYA786446 HHV786444:HHW786446 HRR786444:HRS786446 IBN786444:IBO786446 ILJ786444:ILK786446 IVF786444:IVG786446 JFB786444:JFC786446 JOX786444:JOY786446 JYT786444:JYU786446 KIP786444:KIQ786446 KSL786444:KSM786446 LCH786444:LCI786446 LMD786444:LME786446 LVZ786444:LWA786446 MFV786444:MFW786446 MPR786444:MPS786446 MZN786444:MZO786446 NJJ786444:NJK786446 NTF786444:NTG786446 ODB786444:ODC786446 OMX786444:OMY786446 OWT786444:OWU786446 PGP786444:PGQ786446 PQL786444:PQM786446 QAH786444:QAI786446 QKD786444:QKE786446 QTZ786444:QUA786446 RDV786444:RDW786446 RNR786444:RNS786446 RXN786444:RXO786446 SHJ786444:SHK786446 SRF786444:SRG786446 TBB786444:TBC786446 TKX786444:TKY786446 TUT786444:TUU786446 UEP786444:UEQ786446 UOL786444:UOM786446 UYH786444:UYI786446 VID786444:VIE786446 VRZ786444:VSA786446 WBV786444:WBW786446 WLR786444:WLS786446 WVN786444:WVO786446 F851980:G851982 JB851980:JC851982 SX851980:SY851982 ACT851980:ACU851982 AMP851980:AMQ851982 AWL851980:AWM851982 BGH851980:BGI851982 BQD851980:BQE851982 BZZ851980:CAA851982 CJV851980:CJW851982 CTR851980:CTS851982 DDN851980:DDO851982 DNJ851980:DNK851982 DXF851980:DXG851982 EHB851980:EHC851982 EQX851980:EQY851982 FAT851980:FAU851982 FKP851980:FKQ851982 FUL851980:FUM851982 GEH851980:GEI851982 GOD851980:GOE851982 GXZ851980:GYA851982 HHV851980:HHW851982 HRR851980:HRS851982 IBN851980:IBO851982 ILJ851980:ILK851982 IVF851980:IVG851982 JFB851980:JFC851982 JOX851980:JOY851982 JYT851980:JYU851982 KIP851980:KIQ851982 KSL851980:KSM851982 LCH851980:LCI851982 LMD851980:LME851982 LVZ851980:LWA851982 MFV851980:MFW851982 MPR851980:MPS851982 MZN851980:MZO851982 NJJ851980:NJK851982 NTF851980:NTG851982 ODB851980:ODC851982 OMX851980:OMY851982 OWT851980:OWU851982 PGP851980:PGQ851982 PQL851980:PQM851982 QAH851980:QAI851982 QKD851980:QKE851982 QTZ851980:QUA851982 RDV851980:RDW851982 RNR851980:RNS851982 RXN851980:RXO851982 SHJ851980:SHK851982 SRF851980:SRG851982 TBB851980:TBC851982 TKX851980:TKY851982 TUT851980:TUU851982 UEP851980:UEQ851982 UOL851980:UOM851982 UYH851980:UYI851982 VID851980:VIE851982 VRZ851980:VSA851982 WBV851980:WBW851982 WLR851980:WLS851982 WVN851980:WVO851982 F917516:G917518 JB917516:JC917518 SX917516:SY917518 ACT917516:ACU917518 AMP917516:AMQ917518 AWL917516:AWM917518 BGH917516:BGI917518 BQD917516:BQE917518 BZZ917516:CAA917518 CJV917516:CJW917518 CTR917516:CTS917518 DDN917516:DDO917518 DNJ917516:DNK917518 DXF917516:DXG917518 EHB917516:EHC917518 EQX917516:EQY917518 FAT917516:FAU917518 FKP917516:FKQ917518 FUL917516:FUM917518 GEH917516:GEI917518 GOD917516:GOE917518 GXZ917516:GYA917518 HHV917516:HHW917518 HRR917516:HRS917518 IBN917516:IBO917518 ILJ917516:ILK917518 IVF917516:IVG917518 JFB917516:JFC917518 JOX917516:JOY917518 JYT917516:JYU917518 KIP917516:KIQ917518 KSL917516:KSM917518 LCH917516:LCI917518 LMD917516:LME917518 LVZ917516:LWA917518 MFV917516:MFW917518 MPR917516:MPS917518 MZN917516:MZO917518 NJJ917516:NJK917518 NTF917516:NTG917518 ODB917516:ODC917518 OMX917516:OMY917518 OWT917516:OWU917518 PGP917516:PGQ917518 PQL917516:PQM917518 QAH917516:QAI917518 QKD917516:QKE917518 QTZ917516:QUA917518 RDV917516:RDW917518 RNR917516:RNS917518 RXN917516:RXO917518 SHJ917516:SHK917518 SRF917516:SRG917518 TBB917516:TBC917518 TKX917516:TKY917518 TUT917516:TUU917518 UEP917516:UEQ917518 UOL917516:UOM917518 UYH917516:UYI917518 VID917516:VIE917518 VRZ917516:VSA917518 WBV917516:WBW917518 WLR917516:WLS917518 WVN917516:WVO917518 F983052:G983054 JB983052:JC983054 SX983052:SY983054 ACT983052:ACU983054 AMP983052:AMQ983054 AWL983052:AWM983054 BGH983052:BGI983054 BQD983052:BQE983054 BZZ983052:CAA983054 CJV983052:CJW983054 CTR983052:CTS983054 DDN983052:DDO983054 DNJ983052:DNK983054 DXF983052:DXG983054 EHB983052:EHC983054 EQX983052:EQY983054 FAT983052:FAU983054 FKP983052:FKQ983054 FUL983052:FUM983054 GEH983052:GEI983054 GOD983052:GOE983054 GXZ983052:GYA983054 HHV983052:HHW983054 HRR983052:HRS983054 IBN983052:IBO983054 ILJ983052:ILK983054 IVF983052:IVG983054 JFB983052:JFC983054 JOX983052:JOY983054 JYT983052:JYU983054 KIP983052:KIQ983054 KSL983052:KSM983054 LCH983052:LCI983054 LMD983052:LME983054 LVZ983052:LWA983054 MFV983052:MFW983054 MPR983052:MPS983054 MZN983052:MZO983054 NJJ983052:NJK983054 NTF983052:NTG983054 ODB983052:ODC983054 OMX983052:OMY983054 OWT983052:OWU983054 PGP983052:PGQ983054 PQL983052:PQM983054 QAH983052:QAI983054 QKD983052:QKE983054 QTZ983052:QUA983054 RDV983052:RDW983054 RNR983052:RNS983054 RXN983052:RXO983054 SHJ983052:SHK983054 SRF983052:SRG983054 TBB983052:TBC983054 TKX983052:TKY983054 TUT983052:TUU983054 UEP983052:UEQ983054 UOL983052:UOM983054 UYH983052:UYI983054 VID983052:VIE983054 VRZ983052:VSA983054 WBV983052:WBW983054 WLR983052:WLS983054 WVN983052:WVO983054 WLR983056:WLS983056 JB26:JC26 SX26:SY26 ACT26:ACU26 AMP26:AMQ26 AWL26:AWM26 BGH26:BGI26 BQD26:BQE26 BZZ26:CAA26 CJV26:CJW26 CTR26:CTS26 DDN26:DDO26 DNJ26:DNK26 DXF26:DXG26 EHB26:EHC26 EQX26:EQY26 FAT26:FAU26 FKP26:FKQ26 FUL26:FUM26 GEH26:GEI26 GOD26:GOE26 GXZ26:GYA26 HHV26:HHW26 HRR26:HRS26 IBN26:IBO26 ILJ26:ILK26 IVF26:IVG26 JFB26:JFC26 JOX26:JOY26 JYT26:JYU26 KIP26:KIQ26 KSL26:KSM26 LCH26:LCI26 LMD26:LME26 LVZ26:LWA26 MFV26:MFW26 MPR26:MPS26 MZN26:MZO26 NJJ26:NJK26 NTF26:NTG26 ODB26:ODC26 OMX26:OMY26 OWT26:OWU26 PGP26:PGQ26 PQL26:PQM26 QAH26:QAI26 QKD26:QKE26 QTZ26:QUA26 RDV26:RDW26 RNR26:RNS26 RXN26:RXO26 SHJ26:SHK26 SRF26:SRG26 TBB26:TBC26 TKX26:TKY26 TUT26:TUU26 UEP26:UEQ26 UOL26:UOM26 UYH26:UYI26 VID26:VIE26 VRZ26:VSA26 WBV26:WBW26 WLR26:WLS26 WVN26:WVO26 F65552:G65552 JB65552:JC65552 SX65552:SY65552 ACT65552:ACU65552 AMP65552:AMQ65552 AWL65552:AWM65552 BGH65552:BGI65552 BQD65552:BQE65552 BZZ65552:CAA65552 CJV65552:CJW65552 CTR65552:CTS65552 DDN65552:DDO65552 DNJ65552:DNK65552 DXF65552:DXG65552 EHB65552:EHC65552 EQX65552:EQY65552 FAT65552:FAU65552 FKP65552:FKQ65552 FUL65552:FUM65552 GEH65552:GEI65552 GOD65552:GOE65552 GXZ65552:GYA65552 HHV65552:HHW65552 HRR65552:HRS65552 IBN65552:IBO65552 ILJ65552:ILK65552 IVF65552:IVG65552 JFB65552:JFC65552 JOX65552:JOY65552 JYT65552:JYU65552 KIP65552:KIQ65552 KSL65552:KSM65552 LCH65552:LCI65552 LMD65552:LME65552 LVZ65552:LWA65552 MFV65552:MFW65552 MPR65552:MPS65552 MZN65552:MZO65552 NJJ65552:NJK65552 NTF65552:NTG65552 ODB65552:ODC65552 OMX65552:OMY65552 OWT65552:OWU65552 PGP65552:PGQ65552 PQL65552:PQM65552 QAH65552:QAI65552 QKD65552:QKE65552 QTZ65552:QUA65552 RDV65552:RDW65552 RNR65552:RNS65552 RXN65552:RXO65552 SHJ65552:SHK65552 SRF65552:SRG65552 TBB65552:TBC65552 TKX65552:TKY65552 TUT65552:TUU65552 UEP65552:UEQ65552 UOL65552:UOM65552 UYH65552:UYI65552 VID65552:VIE65552 VRZ65552:VSA65552 WBV65552:WBW65552 WLR65552:WLS65552 WVN65552:WVO65552 F131088:G131088 JB131088:JC131088 SX131088:SY131088 ACT131088:ACU131088 AMP131088:AMQ131088 AWL131088:AWM131088 BGH131088:BGI131088 BQD131088:BQE131088 BZZ131088:CAA131088 CJV131088:CJW131088 CTR131088:CTS131088 DDN131088:DDO131088 DNJ131088:DNK131088 DXF131088:DXG131088 EHB131088:EHC131088 EQX131088:EQY131088 FAT131088:FAU131088 FKP131088:FKQ131088 FUL131088:FUM131088 GEH131088:GEI131088 GOD131088:GOE131088 GXZ131088:GYA131088 HHV131088:HHW131088 HRR131088:HRS131088 IBN131088:IBO131088 ILJ131088:ILK131088 IVF131088:IVG131088 JFB131088:JFC131088 JOX131088:JOY131088 JYT131088:JYU131088 KIP131088:KIQ131088 KSL131088:KSM131088 LCH131088:LCI131088 LMD131088:LME131088 LVZ131088:LWA131088 MFV131088:MFW131088 MPR131088:MPS131088 MZN131088:MZO131088 NJJ131088:NJK131088 NTF131088:NTG131088 ODB131088:ODC131088 OMX131088:OMY131088 OWT131088:OWU131088 PGP131088:PGQ131088 PQL131088:PQM131088 QAH131088:QAI131088 QKD131088:QKE131088 QTZ131088:QUA131088 RDV131088:RDW131088 RNR131088:RNS131088 RXN131088:RXO131088 SHJ131088:SHK131088 SRF131088:SRG131088 TBB131088:TBC131088 TKX131088:TKY131088 TUT131088:TUU131088 UEP131088:UEQ131088 UOL131088:UOM131088 UYH131088:UYI131088 VID131088:VIE131088 VRZ131088:VSA131088 WBV131088:WBW131088 WLR131088:WLS131088 WVN131088:WVO131088 F196624:G196624 JB196624:JC196624 SX196624:SY196624 ACT196624:ACU196624 AMP196624:AMQ196624 AWL196624:AWM196624 BGH196624:BGI196624 BQD196624:BQE196624 BZZ196624:CAA196624 CJV196624:CJW196624 CTR196624:CTS196624 DDN196624:DDO196624 DNJ196624:DNK196624 DXF196624:DXG196624 EHB196624:EHC196624 EQX196624:EQY196624 FAT196624:FAU196624 FKP196624:FKQ196624 FUL196624:FUM196624 GEH196624:GEI196624 GOD196624:GOE196624 GXZ196624:GYA196624 HHV196624:HHW196624 HRR196624:HRS196624 IBN196624:IBO196624 ILJ196624:ILK196624 IVF196624:IVG196624 JFB196624:JFC196624 JOX196624:JOY196624 JYT196624:JYU196624 KIP196624:KIQ196624 KSL196624:KSM196624 LCH196624:LCI196624 LMD196624:LME196624 LVZ196624:LWA196624 MFV196624:MFW196624 MPR196624:MPS196624 MZN196624:MZO196624 NJJ196624:NJK196624 NTF196624:NTG196624 ODB196624:ODC196624 OMX196624:OMY196624 OWT196624:OWU196624 PGP196624:PGQ196624 PQL196624:PQM196624 QAH196624:QAI196624 QKD196624:QKE196624 QTZ196624:QUA196624 RDV196624:RDW196624 RNR196624:RNS196624 RXN196624:RXO196624 SHJ196624:SHK196624 SRF196624:SRG196624 TBB196624:TBC196624 TKX196624:TKY196624 TUT196624:TUU196624 UEP196624:UEQ196624 UOL196624:UOM196624 UYH196624:UYI196624 VID196624:VIE196624 VRZ196624:VSA196624 WBV196624:WBW196624 WLR196624:WLS196624 WVN196624:WVO196624 F262160:G262160 JB262160:JC262160 SX262160:SY262160 ACT262160:ACU262160 AMP262160:AMQ262160 AWL262160:AWM262160 BGH262160:BGI262160 BQD262160:BQE262160 BZZ262160:CAA262160 CJV262160:CJW262160 CTR262160:CTS262160 DDN262160:DDO262160 DNJ262160:DNK262160 DXF262160:DXG262160 EHB262160:EHC262160 EQX262160:EQY262160 FAT262160:FAU262160 FKP262160:FKQ262160 FUL262160:FUM262160 GEH262160:GEI262160 GOD262160:GOE262160 GXZ262160:GYA262160 HHV262160:HHW262160 HRR262160:HRS262160 IBN262160:IBO262160 ILJ262160:ILK262160 IVF262160:IVG262160 JFB262160:JFC262160 JOX262160:JOY262160 JYT262160:JYU262160 KIP262160:KIQ262160 KSL262160:KSM262160 LCH262160:LCI262160 LMD262160:LME262160 LVZ262160:LWA262160 MFV262160:MFW262160 MPR262160:MPS262160 MZN262160:MZO262160 NJJ262160:NJK262160 NTF262160:NTG262160 ODB262160:ODC262160 OMX262160:OMY262160 OWT262160:OWU262160 PGP262160:PGQ262160 PQL262160:PQM262160 QAH262160:QAI262160 QKD262160:QKE262160 QTZ262160:QUA262160 RDV262160:RDW262160 RNR262160:RNS262160 RXN262160:RXO262160 SHJ262160:SHK262160 SRF262160:SRG262160 TBB262160:TBC262160 TKX262160:TKY262160 TUT262160:TUU262160 UEP262160:UEQ262160 UOL262160:UOM262160 UYH262160:UYI262160 VID262160:VIE262160 VRZ262160:VSA262160 WBV262160:WBW262160 WLR262160:WLS262160 WVN262160:WVO262160 F327696:G327696 JB327696:JC327696 SX327696:SY327696 ACT327696:ACU327696 AMP327696:AMQ327696 AWL327696:AWM327696 BGH327696:BGI327696 BQD327696:BQE327696 BZZ327696:CAA327696 CJV327696:CJW327696 CTR327696:CTS327696 DDN327696:DDO327696 DNJ327696:DNK327696 DXF327696:DXG327696 EHB327696:EHC327696 EQX327696:EQY327696 FAT327696:FAU327696 FKP327696:FKQ327696 FUL327696:FUM327696 GEH327696:GEI327696 GOD327696:GOE327696 GXZ327696:GYA327696 HHV327696:HHW327696 HRR327696:HRS327696 IBN327696:IBO327696 ILJ327696:ILK327696 IVF327696:IVG327696 JFB327696:JFC327696 JOX327696:JOY327696 JYT327696:JYU327696 KIP327696:KIQ327696 KSL327696:KSM327696 LCH327696:LCI327696 LMD327696:LME327696 LVZ327696:LWA327696 MFV327696:MFW327696 MPR327696:MPS327696 MZN327696:MZO327696 NJJ327696:NJK327696 NTF327696:NTG327696 ODB327696:ODC327696 OMX327696:OMY327696 OWT327696:OWU327696 PGP327696:PGQ327696 PQL327696:PQM327696 QAH327696:QAI327696 QKD327696:QKE327696 QTZ327696:QUA327696 RDV327696:RDW327696 RNR327696:RNS327696 RXN327696:RXO327696 SHJ327696:SHK327696 SRF327696:SRG327696 TBB327696:TBC327696 TKX327696:TKY327696 TUT327696:TUU327696 UEP327696:UEQ327696 UOL327696:UOM327696 UYH327696:UYI327696 VID327696:VIE327696 VRZ327696:VSA327696 WBV327696:WBW327696 WLR327696:WLS327696 WVN327696:WVO327696 F393232:G393232 JB393232:JC393232 SX393232:SY393232 ACT393232:ACU393232 AMP393232:AMQ393232 AWL393232:AWM393232 BGH393232:BGI393232 BQD393232:BQE393232 BZZ393232:CAA393232 CJV393232:CJW393232 CTR393232:CTS393232 DDN393232:DDO393232 DNJ393232:DNK393232 DXF393232:DXG393232 EHB393232:EHC393232 EQX393232:EQY393232 FAT393232:FAU393232 FKP393232:FKQ393232 FUL393232:FUM393232 GEH393232:GEI393232 GOD393232:GOE393232 GXZ393232:GYA393232 HHV393232:HHW393232 HRR393232:HRS393232 IBN393232:IBO393232 ILJ393232:ILK393232 IVF393232:IVG393232 JFB393232:JFC393232 JOX393232:JOY393232 JYT393232:JYU393232 KIP393232:KIQ393232 KSL393232:KSM393232 LCH393232:LCI393232 LMD393232:LME393232 LVZ393232:LWA393232 MFV393232:MFW393232 MPR393232:MPS393232 MZN393232:MZO393232 NJJ393232:NJK393232 NTF393232:NTG393232 ODB393232:ODC393232 OMX393232:OMY393232 OWT393232:OWU393232 PGP393232:PGQ393232 PQL393232:PQM393232 QAH393232:QAI393232 QKD393232:QKE393232 QTZ393232:QUA393232 RDV393232:RDW393232 RNR393232:RNS393232 RXN393232:RXO393232 SHJ393232:SHK393232 SRF393232:SRG393232 TBB393232:TBC393232 TKX393232:TKY393232 TUT393232:TUU393232 UEP393232:UEQ393232 UOL393232:UOM393232 UYH393232:UYI393232 VID393232:VIE393232 VRZ393232:VSA393232 WBV393232:WBW393232 WLR393232:WLS393232 WVN393232:WVO393232 F458768:G458768 JB458768:JC458768 SX458768:SY458768 ACT458768:ACU458768 AMP458768:AMQ458768 AWL458768:AWM458768 BGH458768:BGI458768 BQD458768:BQE458768 BZZ458768:CAA458768 CJV458768:CJW458768 CTR458768:CTS458768 DDN458768:DDO458768 DNJ458768:DNK458768 DXF458768:DXG458768 EHB458768:EHC458768 EQX458768:EQY458768 FAT458768:FAU458768 FKP458768:FKQ458768 FUL458768:FUM458768 GEH458768:GEI458768 GOD458768:GOE458768 GXZ458768:GYA458768 HHV458768:HHW458768 HRR458768:HRS458768 IBN458768:IBO458768 ILJ458768:ILK458768 IVF458768:IVG458768 JFB458768:JFC458768 JOX458768:JOY458768 JYT458768:JYU458768 KIP458768:KIQ458768 KSL458768:KSM458768 LCH458768:LCI458768 LMD458768:LME458768 LVZ458768:LWA458768 MFV458768:MFW458768 MPR458768:MPS458768 MZN458768:MZO458768 NJJ458768:NJK458768 NTF458768:NTG458768 ODB458768:ODC458768 OMX458768:OMY458768 OWT458768:OWU458768 PGP458768:PGQ458768 PQL458768:PQM458768 QAH458768:QAI458768 QKD458768:QKE458768 QTZ458768:QUA458768 RDV458768:RDW458768 RNR458768:RNS458768 RXN458768:RXO458768 SHJ458768:SHK458768 SRF458768:SRG458768 TBB458768:TBC458768 TKX458768:TKY458768 TUT458768:TUU458768 UEP458768:UEQ458768 UOL458768:UOM458768 UYH458768:UYI458768 VID458768:VIE458768 VRZ458768:VSA458768 WBV458768:WBW458768 WLR458768:WLS458768 WVN458768:WVO458768 F524304:G524304 JB524304:JC524304 SX524304:SY524304 ACT524304:ACU524304 AMP524304:AMQ524304 AWL524304:AWM524304 BGH524304:BGI524304 BQD524304:BQE524304 BZZ524304:CAA524304 CJV524304:CJW524304 CTR524304:CTS524304 DDN524304:DDO524304 DNJ524304:DNK524304 DXF524304:DXG524304 EHB524304:EHC524304 EQX524304:EQY524304 FAT524304:FAU524304 FKP524304:FKQ524304 FUL524304:FUM524304 GEH524304:GEI524304 GOD524304:GOE524304 GXZ524304:GYA524304 HHV524304:HHW524304 HRR524304:HRS524304 IBN524304:IBO524304 ILJ524304:ILK524304 IVF524304:IVG524304 JFB524304:JFC524304 JOX524304:JOY524304 JYT524304:JYU524304 KIP524304:KIQ524304 KSL524304:KSM524304 LCH524304:LCI524304 LMD524304:LME524304 LVZ524304:LWA524304 MFV524304:MFW524304 MPR524304:MPS524304 MZN524304:MZO524304 NJJ524304:NJK524304 NTF524304:NTG524304 ODB524304:ODC524304 OMX524304:OMY524304 OWT524304:OWU524304 PGP524304:PGQ524304 PQL524304:PQM524304 QAH524304:QAI524304 QKD524304:QKE524304 QTZ524304:QUA524304 RDV524304:RDW524304 RNR524304:RNS524304 RXN524304:RXO524304 SHJ524304:SHK524304 SRF524304:SRG524304 TBB524304:TBC524304 TKX524304:TKY524304 TUT524304:TUU524304 UEP524304:UEQ524304 UOL524304:UOM524304 UYH524304:UYI524304 VID524304:VIE524304 VRZ524304:VSA524304 WBV524304:WBW524304 WLR524304:WLS524304 WVN524304:WVO524304 F589840:G589840 JB589840:JC589840 SX589840:SY589840 ACT589840:ACU589840 AMP589840:AMQ589840 AWL589840:AWM589840 BGH589840:BGI589840 BQD589840:BQE589840 BZZ589840:CAA589840 CJV589840:CJW589840 CTR589840:CTS589840 DDN589840:DDO589840 DNJ589840:DNK589840 DXF589840:DXG589840 EHB589840:EHC589840 EQX589840:EQY589840 FAT589840:FAU589840 FKP589840:FKQ589840 FUL589840:FUM589840 GEH589840:GEI589840 GOD589840:GOE589840 GXZ589840:GYA589840 HHV589840:HHW589840 HRR589840:HRS589840 IBN589840:IBO589840 ILJ589840:ILK589840 IVF589840:IVG589840 JFB589840:JFC589840 JOX589840:JOY589840 JYT589840:JYU589840 KIP589840:KIQ589840 KSL589840:KSM589840 LCH589840:LCI589840 LMD589840:LME589840 LVZ589840:LWA589840 MFV589840:MFW589840 MPR589840:MPS589840 MZN589840:MZO589840 NJJ589840:NJK589840 NTF589840:NTG589840 ODB589840:ODC589840 OMX589840:OMY589840 OWT589840:OWU589840 PGP589840:PGQ589840 PQL589840:PQM589840 QAH589840:QAI589840 QKD589840:QKE589840 QTZ589840:QUA589840 RDV589840:RDW589840 RNR589840:RNS589840 RXN589840:RXO589840 SHJ589840:SHK589840 SRF589840:SRG589840 TBB589840:TBC589840 TKX589840:TKY589840 TUT589840:TUU589840 UEP589840:UEQ589840 UOL589840:UOM589840 UYH589840:UYI589840 VID589840:VIE589840 VRZ589840:VSA589840 WBV589840:WBW589840 WLR589840:WLS589840 WVN589840:WVO589840 F655376:G655376 JB655376:JC655376 SX655376:SY655376 ACT655376:ACU655376 AMP655376:AMQ655376 AWL655376:AWM655376 BGH655376:BGI655376 BQD655376:BQE655376 BZZ655376:CAA655376 CJV655376:CJW655376 CTR655376:CTS655376 DDN655376:DDO655376 DNJ655376:DNK655376 DXF655376:DXG655376 EHB655376:EHC655376 EQX655376:EQY655376 FAT655376:FAU655376 FKP655376:FKQ655376 FUL655376:FUM655376 GEH655376:GEI655376 GOD655376:GOE655376 GXZ655376:GYA655376 HHV655376:HHW655376 HRR655376:HRS655376 IBN655376:IBO655376 ILJ655376:ILK655376 IVF655376:IVG655376 JFB655376:JFC655376 JOX655376:JOY655376 JYT655376:JYU655376 KIP655376:KIQ655376 KSL655376:KSM655376 LCH655376:LCI655376 LMD655376:LME655376 LVZ655376:LWA655376 MFV655376:MFW655376 MPR655376:MPS655376 MZN655376:MZO655376 NJJ655376:NJK655376 NTF655376:NTG655376 ODB655376:ODC655376 OMX655376:OMY655376 OWT655376:OWU655376 PGP655376:PGQ655376 PQL655376:PQM655376 QAH655376:QAI655376 QKD655376:QKE655376 QTZ655376:QUA655376 RDV655376:RDW655376 RNR655376:RNS655376 RXN655376:RXO655376 SHJ655376:SHK655376 SRF655376:SRG655376 TBB655376:TBC655376 TKX655376:TKY655376 TUT655376:TUU655376 UEP655376:UEQ655376 UOL655376:UOM655376 UYH655376:UYI655376 VID655376:VIE655376 VRZ655376:VSA655376 WBV655376:WBW655376 WLR655376:WLS655376 WVN655376:WVO655376 F720912:G720912 JB720912:JC720912 SX720912:SY720912 ACT720912:ACU720912 AMP720912:AMQ720912 AWL720912:AWM720912 BGH720912:BGI720912 BQD720912:BQE720912 BZZ720912:CAA720912 CJV720912:CJW720912 CTR720912:CTS720912 DDN720912:DDO720912 DNJ720912:DNK720912 DXF720912:DXG720912 EHB720912:EHC720912 EQX720912:EQY720912 FAT720912:FAU720912 FKP720912:FKQ720912 FUL720912:FUM720912 GEH720912:GEI720912 GOD720912:GOE720912 GXZ720912:GYA720912 HHV720912:HHW720912 HRR720912:HRS720912 IBN720912:IBO720912 ILJ720912:ILK720912 IVF720912:IVG720912 JFB720912:JFC720912 JOX720912:JOY720912 JYT720912:JYU720912 KIP720912:KIQ720912 KSL720912:KSM720912 LCH720912:LCI720912 LMD720912:LME720912 LVZ720912:LWA720912 MFV720912:MFW720912 MPR720912:MPS720912 MZN720912:MZO720912 NJJ720912:NJK720912 NTF720912:NTG720912 ODB720912:ODC720912 OMX720912:OMY720912 OWT720912:OWU720912 PGP720912:PGQ720912 PQL720912:PQM720912 QAH720912:QAI720912 QKD720912:QKE720912 QTZ720912:QUA720912 RDV720912:RDW720912 RNR720912:RNS720912 RXN720912:RXO720912 SHJ720912:SHK720912 SRF720912:SRG720912 TBB720912:TBC720912 TKX720912:TKY720912 TUT720912:TUU720912 UEP720912:UEQ720912 UOL720912:UOM720912 UYH720912:UYI720912 VID720912:VIE720912 VRZ720912:VSA720912 WBV720912:WBW720912 WLR720912:WLS720912 WVN720912:WVO720912 F786448:G786448 JB786448:JC786448 SX786448:SY786448 ACT786448:ACU786448 AMP786448:AMQ786448 AWL786448:AWM786448 BGH786448:BGI786448 BQD786448:BQE786448 BZZ786448:CAA786448 CJV786448:CJW786448 CTR786448:CTS786448 DDN786448:DDO786448 DNJ786448:DNK786448 DXF786448:DXG786448 EHB786448:EHC786448 EQX786448:EQY786448 FAT786448:FAU786448 FKP786448:FKQ786448 FUL786448:FUM786448 GEH786448:GEI786448 GOD786448:GOE786448 GXZ786448:GYA786448 HHV786448:HHW786448 HRR786448:HRS786448 IBN786448:IBO786448 ILJ786448:ILK786448 IVF786448:IVG786448 JFB786448:JFC786448 JOX786448:JOY786448 JYT786448:JYU786448 KIP786448:KIQ786448 KSL786448:KSM786448 LCH786448:LCI786448 LMD786448:LME786448 LVZ786448:LWA786448 MFV786448:MFW786448 MPR786448:MPS786448 MZN786448:MZO786448 NJJ786448:NJK786448 NTF786448:NTG786448 ODB786448:ODC786448 OMX786448:OMY786448 OWT786448:OWU786448 PGP786448:PGQ786448 PQL786448:PQM786448 QAH786448:QAI786448 QKD786448:QKE786448 QTZ786448:QUA786448 RDV786448:RDW786448 RNR786448:RNS786448 RXN786448:RXO786448 SHJ786448:SHK786448 SRF786448:SRG786448 TBB786448:TBC786448 TKX786448:TKY786448 TUT786448:TUU786448 UEP786448:UEQ786448 UOL786448:UOM786448 UYH786448:UYI786448 VID786448:VIE786448 VRZ786448:VSA786448 WBV786448:WBW786448 WLR786448:WLS786448 WVN786448:WVO786448 F851984:G851984 JB851984:JC851984 SX851984:SY851984 ACT851984:ACU851984 AMP851984:AMQ851984 AWL851984:AWM851984 BGH851984:BGI851984 BQD851984:BQE851984 BZZ851984:CAA851984 CJV851984:CJW851984 CTR851984:CTS851984 DDN851984:DDO851984 DNJ851984:DNK851984 DXF851984:DXG851984 EHB851984:EHC851984 EQX851984:EQY851984 FAT851984:FAU851984 FKP851984:FKQ851984 FUL851984:FUM851984 GEH851984:GEI851984 GOD851984:GOE851984 GXZ851984:GYA851984 HHV851984:HHW851984 HRR851984:HRS851984 IBN851984:IBO851984 ILJ851984:ILK851984 IVF851984:IVG851984 JFB851984:JFC851984 JOX851984:JOY851984 JYT851984:JYU851984 KIP851984:KIQ851984 KSL851984:KSM851984 LCH851984:LCI851984 LMD851984:LME851984 LVZ851984:LWA851984 MFV851984:MFW851984 MPR851984:MPS851984 MZN851984:MZO851984 NJJ851984:NJK851984 NTF851984:NTG851984 ODB851984:ODC851984 OMX851984:OMY851984 OWT851984:OWU851984 PGP851984:PGQ851984 PQL851984:PQM851984 QAH851984:QAI851984 QKD851984:QKE851984 QTZ851984:QUA851984 RDV851984:RDW851984 RNR851984:RNS851984 RXN851984:RXO851984 SHJ851984:SHK851984 SRF851984:SRG851984 TBB851984:TBC851984 TKX851984:TKY851984 TUT851984:TUU851984 UEP851984:UEQ851984 UOL851984:UOM851984 UYH851984:UYI851984 VID851984:VIE851984 VRZ851984:VSA851984 WBV851984:WBW851984 WLR851984:WLS851984 WVN851984:WVO851984 F917520:G917520 JB917520:JC917520 SX917520:SY917520 ACT917520:ACU917520 AMP917520:AMQ917520 AWL917520:AWM917520 BGH917520:BGI917520 BQD917520:BQE917520 BZZ917520:CAA917520 CJV917520:CJW917520 CTR917520:CTS917520 DDN917520:DDO917520 DNJ917520:DNK917520 DXF917520:DXG917520 EHB917520:EHC917520 EQX917520:EQY917520 FAT917520:FAU917520 FKP917520:FKQ917520 FUL917520:FUM917520 GEH917520:GEI917520 GOD917520:GOE917520 GXZ917520:GYA917520 HHV917520:HHW917520 HRR917520:HRS917520 IBN917520:IBO917520 ILJ917520:ILK917520 IVF917520:IVG917520 JFB917520:JFC917520 JOX917520:JOY917520 JYT917520:JYU917520 KIP917520:KIQ917520 KSL917520:KSM917520 LCH917520:LCI917520 LMD917520:LME917520 LVZ917520:LWA917520 MFV917520:MFW917520 MPR917520:MPS917520 MZN917520:MZO917520 NJJ917520:NJK917520 NTF917520:NTG917520 ODB917520:ODC917520 OMX917520:OMY917520 OWT917520:OWU917520 PGP917520:PGQ917520 PQL917520:PQM917520 QAH917520:QAI917520 QKD917520:QKE917520 QTZ917520:QUA917520 RDV917520:RDW917520 RNR917520:RNS917520 RXN917520:RXO917520 SHJ917520:SHK917520 SRF917520:SRG917520 TBB917520:TBC917520 TKX917520:TKY917520 TUT917520:TUU917520 UEP917520:UEQ917520 UOL917520:UOM917520 UYH917520:UYI917520 VID917520:VIE917520 VRZ917520:VSA917520 WBV917520:WBW917520 WLR917520:WLS917520 WVN917520:WVO917520 F983056:G983056 JB983056:JC983056 SX983056:SY983056 ACT983056:ACU983056 AMP983056:AMQ983056 AWL983056:AWM983056 BGH983056:BGI983056 BQD983056:BQE983056 BZZ983056:CAA983056 CJV983056:CJW983056 CTR983056:CTS983056 DDN983056:DDO983056 DNJ983056:DNK983056 DXF983056:DXG983056 EHB983056:EHC983056 EQX983056:EQY983056 FAT983056:FAU983056 FKP983056:FKQ983056 FUL983056:FUM983056 GEH983056:GEI983056 GOD983056:GOE983056 GXZ983056:GYA983056 HHV983056:HHW983056 HRR983056:HRS983056 IBN983056:IBO983056 ILJ983056:ILK983056 IVF983056:IVG983056 JFB983056:JFC983056 JOX983056:JOY983056 JYT983056:JYU983056 KIP983056:KIQ983056 KSL983056:KSM983056 LCH983056:LCI983056 LMD983056:LME983056 LVZ983056:LWA983056 MFV983056:MFW983056 MPR983056:MPS983056 MZN983056:MZO983056 NJJ983056:NJK983056 NTF983056:NTG983056 ODB983056:ODC983056 OMX983056:OMY983056 OWT983056:OWU983056 PGP983056:PGQ983056 PQL983056:PQM983056 QAH983056:QAI983056 QKD983056:QKE983056 QTZ983056:QUA983056 RDV983056:RDW983056 RNR983056:RNS983056 RXN983056:RXO983056 SHJ983056:SHK983056 SRF983056:SRG983056 TBB983056:TBC983056 TKX983056:TKY983056 TUT983056:TUU983056 UEP983056:UEQ983056 UOL983056:UOM983056 UYH983056:UYI983056 VID983056:VIE983056">
      <formula1>list1004</formula1>
    </dataValidation>
    <dataValidation type="list" allowBlank="1" showInputMessage="1" showErrorMessage="1" sqref="UYH983059:UYI983060 JB50:JC53 SX50:SY53 ACT50:ACU53 AMP50:AMQ53 AWL50:AWM53 BGH50:BGI53 BQD50:BQE53 BZZ50:CAA53 CJV50:CJW53 CTR50:CTS53 DDN50:DDO53 DNJ50:DNK53 DXF50:DXG53 EHB50:EHC53 EQX50:EQY53 FAT50:FAU53 FKP50:FKQ53 FUL50:FUM53 GEH50:GEI53 GOD50:GOE53 GXZ50:GYA53 HHV50:HHW53 HRR50:HRS53 IBN50:IBO53 ILJ50:ILK53 IVF50:IVG53 JFB50:JFC53 JOX50:JOY53 JYT50:JYU53 KIP50:KIQ53 KSL50:KSM53 LCH50:LCI53 LMD50:LME53 LVZ50:LWA53 MFV50:MFW53 MPR50:MPS53 MZN50:MZO53 NJJ50:NJK53 NTF50:NTG53 ODB50:ODC53 OMX50:OMY53 OWT50:OWU53 PGP50:PGQ53 PQL50:PQM53 QAH50:QAI53 QKD50:QKE53 QTZ50:QUA53 RDV50:RDW53 RNR50:RNS53 RXN50:RXO53 SHJ50:SHK53 SRF50:SRG53 TBB50:TBC53 TKX50:TKY53 TUT50:TUU53 UEP50:UEQ53 UOL50:UOM53 UYH50:UYI53 VID50:VIE53 VRZ50:VSA53 WBV50:WBW53 WLR50:WLS53 WVN50:WVO53 F65576:G65579 JB65576:JC65579 SX65576:SY65579 ACT65576:ACU65579 AMP65576:AMQ65579 AWL65576:AWM65579 BGH65576:BGI65579 BQD65576:BQE65579 BZZ65576:CAA65579 CJV65576:CJW65579 CTR65576:CTS65579 DDN65576:DDO65579 DNJ65576:DNK65579 DXF65576:DXG65579 EHB65576:EHC65579 EQX65576:EQY65579 FAT65576:FAU65579 FKP65576:FKQ65579 FUL65576:FUM65579 GEH65576:GEI65579 GOD65576:GOE65579 GXZ65576:GYA65579 HHV65576:HHW65579 HRR65576:HRS65579 IBN65576:IBO65579 ILJ65576:ILK65579 IVF65576:IVG65579 JFB65576:JFC65579 JOX65576:JOY65579 JYT65576:JYU65579 KIP65576:KIQ65579 KSL65576:KSM65579 LCH65576:LCI65579 LMD65576:LME65579 LVZ65576:LWA65579 MFV65576:MFW65579 MPR65576:MPS65579 MZN65576:MZO65579 NJJ65576:NJK65579 NTF65576:NTG65579 ODB65576:ODC65579 OMX65576:OMY65579 OWT65576:OWU65579 PGP65576:PGQ65579 PQL65576:PQM65579 QAH65576:QAI65579 QKD65576:QKE65579 QTZ65576:QUA65579 RDV65576:RDW65579 RNR65576:RNS65579 RXN65576:RXO65579 SHJ65576:SHK65579 SRF65576:SRG65579 TBB65576:TBC65579 TKX65576:TKY65579 TUT65576:TUU65579 UEP65576:UEQ65579 UOL65576:UOM65579 UYH65576:UYI65579 VID65576:VIE65579 VRZ65576:VSA65579 WBV65576:WBW65579 WLR65576:WLS65579 WVN65576:WVO65579 F131112:G131115 JB131112:JC131115 SX131112:SY131115 ACT131112:ACU131115 AMP131112:AMQ131115 AWL131112:AWM131115 BGH131112:BGI131115 BQD131112:BQE131115 BZZ131112:CAA131115 CJV131112:CJW131115 CTR131112:CTS131115 DDN131112:DDO131115 DNJ131112:DNK131115 DXF131112:DXG131115 EHB131112:EHC131115 EQX131112:EQY131115 FAT131112:FAU131115 FKP131112:FKQ131115 FUL131112:FUM131115 GEH131112:GEI131115 GOD131112:GOE131115 GXZ131112:GYA131115 HHV131112:HHW131115 HRR131112:HRS131115 IBN131112:IBO131115 ILJ131112:ILK131115 IVF131112:IVG131115 JFB131112:JFC131115 JOX131112:JOY131115 JYT131112:JYU131115 KIP131112:KIQ131115 KSL131112:KSM131115 LCH131112:LCI131115 LMD131112:LME131115 LVZ131112:LWA131115 MFV131112:MFW131115 MPR131112:MPS131115 MZN131112:MZO131115 NJJ131112:NJK131115 NTF131112:NTG131115 ODB131112:ODC131115 OMX131112:OMY131115 OWT131112:OWU131115 PGP131112:PGQ131115 PQL131112:PQM131115 QAH131112:QAI131115 QKD131112:QKE131115 QTZ131112:QUA131115 RDV131112:RDW131115 RNR131112:RNS131115 RXN131112:RXO131115 SHJ131112:SHK131115 SRF131112:SRG131115 TBB131112:TBC131115 TKX131112:TKY131115 TUT131112:TUU131115 UEP131112:UEQ131115 UOL131112:UOM131115 UYH131112:UYI131115 VID131112:VIE131115 VRZ131112:VSA131115 WBV131112:WBW131115 WLR131112:WLS131115 WVN131112:WVO131115 F196648:G196651 JB196648:JC196651 SX196648:SY196651 ACT196648:ACU196651 AMP196648:AMQ196651 AWL196648:AWM196651 BGH196648:BGI196651 BQD196648:BQE196651 BZZ196648:CAA196651 CJV196648:CJW196651 CTR196648:CTS196651 DDN196648:DDO196651 DNJ196648:DNK196651 DXF196648:DXG196651 EHB196648:EHC196651 EQX196648:EQY196651 FAT196648:FAU196651 FKP196648:FKQ196651 FUL196648:FUM196651 GEH196648:GEI196651 GOD196648:GOE196651 GXZ196648:GYA196651 HHV196648:HHW196651 HRR196648:HRS196651 IBN196648:IBO196651 ILJ196648:ILK196651 IVF196648:IVG196651 JFB196648:JFC196651 JOX196648:JOY196651 JYT196648:JYU196651 KIP196648:KIQ196651 KSL196648:KSM196651 LCH196648:LCI196651 LMD196648:LME196651 LVZ196648:LWA196651 MFV196648:MFW196651 MPR196648:MPS196651 MZN196648:MZO196651 NJJ196648:NJK196651 NTF196648:NTG196651 ODB196648:ODC196651 OMX196648:OMY196651 OWT196648:OWU196651 PGP196648:PGQ196651 PQL196648:PQM196651 QAH196648:QAI196651 QKD196648:QKE196651 QTZ196648:QUA196651 RDV196648:RDW196651 RNR196648:RNS196651 RXN196648:RXO196651 SHJ196648:SHK196651 SRF196648:SRG196651 TBB196648:TBC196651 TKX196648:TKY196651 TUT196648:TUU196651 UEP196648:UEQ196651 UOL196648:UOM196651 UYH196648:UYI196651 VID196648:VIE196651 VRZ196648:VSA196651 WBV196648:WBW196651 WLR196648:WLS196651 WVN196648:WVO196651 F262184:G262187 JB262184:JC262187 SX262184:SY262187 ACT262184:ACU262187 AMP262184:AMQ262187 AWL262184:AWM262187 BGH262184:BGI262187 BQD262184:BQE262187 BZZ262184:CAA262187 CJV262184:CJW262187 CTR262184:CTS262187 DDN262184:DDO262187 DNJ262184:DNK262187 DXF262184:DXG262187 EHB262184:EHC262187 EQX262184:EQY262187 FAT262184:FAU262187 FKP262184:FKQ262187 FUL262184:FUM262187 GEH262184:GEI262187 GOD262184:GOE262187 GXZ262184:GYA262187 HHV262184:HHW262187 HRR262184:HRS262187 IBN262184:IBO262187 ILJ262184:ILK262187 IVF262184:IVG262187 JFB262184:JFC262187 JOX262184:JOY262187 JYT262184:JYU262187 KIP262184:KIQ262187 KSL262184:KSM262187 LCH262184:LCI262187 LMD262184:LME262187 LVZ262184:LWA262187 MFV262184:MFW262187 MPR262184:MPS262187 MZN262184:MZO262187 NJJ262184:NJK262187 NTF262184:NTG262187 ODB262184:ODC262187 OMX262184:OMY262187 OWT262184:OWU262187 PGP262184:PGQ262187 PQL262184:PQM262187 QAH262184:QAI262187 QKD262184:QKE262187 QTZ262184:QUA262187 RDV262184:RDW262187 RNR262184:RNS262187 RXN262184:RXO262187 SHJ262184:SHK262187 SRF262184:SRG262187 TBB262184:TBC262187 TKX262184:TKY262187 TUT262184:TUU262187 UEP262184:UEQ262187 UOL262184:UOM262187 UYH262184:UYI262187 VID262184:VIE262187 VRZ262184:VSA262187 WBV262184:WBW262187 WLR262184:WLS262187 WVN262184:WVO262187 F327720:G327723 JB327720:JC327723 SX327720:SY327723 ACT327720:ACU327723 AMP327720:AMQ327723 AWL327720:AWM327723 BGH327720:BGI327723 BQD327720:BQE327723 BZZ327720:CAA327723 CJV327720:CJW327723 CTR327720:CTS327723 DDN327720:DDO327723 DNJ327720:DNK327723 DXF327720:DXG327723 EHB327720:EHC327723 EQX327720:EQY327723 FAT327720:FAU327723 FKP327720:FKQ327723 FUL327720:FUM327723 GEH327720:GEI327723 GOD327720:GOE327723 GXZ327720:GYA327723 HHV327720:HHW327723 HRR327720:HRS327723 IBN327720:IBO327723 ILJ327720:ILK327723 IVF327720:IVG327723 JFB327720:JFC327723 JOX327720:JOY327723 JYT327720:JYU327723 KIP327720:KIQ327723 KSL327720:KSM327723 LCH327720:LCI327723 LMD327720:LME327723 LVZ327720:LWA327723 MFV327720:MFW327723 MPR327720:MPS327723 MZN327720:MZO327723 NJJ327720:NJK327723 NTF327720:NTG327723 ODB327720:ODC327723 OMX327720:OMY327723 OWT327720:OWU327723 PGP327720:PGQ327723 PQL327720:PQM327723 QAH327720:QAI327723 QKD327720:QKE327723 QTZ327720:QUA327723 RDV327720:RDW327723 RNR327720:RNS327723 RXN327720:RXO327723 SHJ327720:SHK327723 SRF327720:SRG327723 TBB327720:TBC327723 TKX327720:TKY327723 TUT327720:TUU327723 UEP327720:UEQ327723 UOL327720:UOM327723 UYH327720:UYI327723 VID327720:VIE327723 VRZ327720:VSA327723 WBV327720:WBW327723 WLR327720:WLS327723 WVN327720:WVO327723 F393256:G393259 JB393256:JC393259 SX393256:SY393259 ACT393256:ACU393259 AMP393256:AMQ393259 AWL393256:AWM393259 BGH393256:BGI393259 BQD393256:BQE393259 BZZ393256:CAA393259 CJV393256:CJW393259 CTR393256:CTS393259 DDN393256:DDO393259 DNJ393256:DNK393259 DXF393256:DXG393259 EHB393256:EHC393259 EQX393256:EQY393259 FAT393256:FAU393259 FKP393256:FKQ393259 FUL393256:FUM393259 GEH393256:GEI393259 GOD393256:GOE393259 GXZ393256:GYA393259 HHV393256:HHW393259 HRR393256:HRS393259 IBN393256:IBO393259 ILJ393256:ILK393259 IVF393256:IVG393259 JFB393256:JFC393259 JOX393256:JOY393259 JYT393256:JYU393259 KIP393256:KIQ393259 KSL393256:KSM393259 LCH393256:LCI393259 LMD393256:LME393259 LVZ393256:LWA393259 MFV393256:MFW393259 MPR393256:MPS393259 MZN393256:MZO393259 NJJ393256:NJK393259 NTF393256:NTG393259 ODB393256:ODC393259 OMX393256:OMY393259 OWT393256:OWU393259 PGP393256:PGQ393259 PQL393256:PQM393259 QAH393256:QAI393259 QKD393256:QKE393259 QTZ393256:QUA393259 RDV393256:RDW393259 RNR393256:RNS393259 RXN393256:RXO393259 SHJ393256:SHK393259 SRF393256:SRG393259 TBB393256:TBC393259 TKX393256:TKY393259 TUT393256:TUU393259 UEP393256:UEQ393259 UOL393256:UOM393259 UYH393256:UYI393259 VID393256:VIE393259 VRZ393256:VSA393259 WBV393256:WBW393259 WLR393256:WLS393259 WVN393256:WVO393259 F458792:G458795 JB458792:JC458795 SX458792:SY458795 ACT458792:ACU458795 AMP458792:AMQ458795 AWL458792:AWM458795 BGH458792:BGI458795 BQD458792:BQE458795 BZZ458792:CAA458795 CJV458792:CJW458795 CTR458792:CTS458795 DDN458792:DDO458795 DNJ458792:DNK458795 DXF458792:DXG458795 EHB458792:EHC458795 EQX458792:EQY458795 FAT458792:FAU458795 FKP458792:FKQ458795 FUL458792:FUM458795 GEH458792:GEI458795 GOD458792:GOE458795 GXZ458792:GYA458795 HHV458792:HHW458795 HRR458792:HRS458795 IBN458792:IBO458795 ILJ458792:ILK458795 IVF458792:IVG458795 JFB458792:JFC458795 JOX458792:JOY458795 JYT458792:JYU458795 KIP458792:KIQ458795 KSL458792:KSM458795 LCH458792:LCI458795 LMD458792:LME458795 LVZ458792:LWA458795 MFV458792:MFW458795 MPR458792:MPS458795 MZN458792:MZO458795 NJJ458792:NJK458795 NTF458792:NTG458795 ODB458792:ODC458795 OMX458792:OMY458795 OWT458792:OWU458795 PGP458792:PGQ458795 PQL458792:PQM458795 QAH458792:QAI458795 QKD458792:QKE458795 QTZ458792:QUA458795 RDV458792:RDW458795 RNR458792:RNS458795 RXN458792:RXO458795 SHJ458792:SHK458795 SRF458792:SRG458795 TBB458792:TBC458795 TKX458792:TKY458795 TUT458792:TUU458795 UEP458792:UEQ458795 UOL458792:UOM458795 UYH458792:UYI458795 VID458792:VIE458795 VRZ458792:VSA458795 WBV458792:WBW458795 WLR458792:WLS458795 WVN458792:WVO458795 F524328:G524331 JB524328:JC524331 SX524328:SY524331 ACT524328:ACU524331 AMP524328:AMQ524331 AWL524328:AWM524331 BGH524328:BGI524331 BQD524328:BQE524331 BZZ524328:CAA524331 CJV524328:CJW524331 CTR524328:CTS524331 DDN524328:DDO524331 DNJ524328:DNK524331 DXF524328:DXG524331 EHB524328:EHC524331 EQX524328:EQY524331 FAT524328:FAU524331 FKP524328:FKQ524331 FUL524328:FUM524331 GEH524328:GEI524331 GOD524328:GOE524331 GXZ524328:GYA524331 HHV524328:HHW524331 HRR524328:HRS524331 IBN524328:IBO524331 ILJ524328:ILK524331 IVF524328:IVG524331 JFB524328:JFC524331 JOX524328:JOY524331 JYT524328:JYU524331 KIP524328:KIQ524331 KSL524328:KSM524331 LCH524328:LCI524331 LMD524328:LME524331 LVZ524328:LWA524331 MFV524328:MFW524331 MPR524328:MPS524331 MZN524328:MZO524331 NJJ524328:NJK524331 NTF524328:NTG524331 ODB524328:ODC524331 OMX524328:OMY524331 OWT524328:OWU524331 PGP524328:PGQ524331 PQL524328:PQM524331 QAH524328:QAI524331 QKD524328:QKE524331 QTZ524328:QUA524331 RDV524328:RDW524331 RNR524328:RNS524331 RXN524328:RXO524331 SHJ524328:SHK524331 SRF524328:SRG524331 TBB524328:TBC524331 TKX524328:TKY524331 TUT524328:TUU524331 UEP524328:UEQ524331 UOL524328:UOM524331 UYH524328:UYI524331 VID524328:VIE524331 VRZ524328:VSA524331 WBV524328:WBW524331 WLR524328:WLS524331 WVN524328:WVO524331 F589864:G589867 JB589864:JC589867 SX589864:SY589867 ACT589864:ACU589867 AMP589864:AMQ589867 AWL589864:AWM589867 BGH589864:BGI589867 BQD589864:BQE589867 BZZ589864:CAA589867 CJV589864:CJW589867 CTR589864:CTS589867 DDN589864:DDO589867 DNJ589864:DNK589867 DXF589864:DXG589867 EHB589864:EHC589867 EQX589864:EQY589867 FAT589864:FAU589867 FKP589864:FKQ589867 FUL589864:FUM589867 GEH589864:GEI589867 GOD589864:GOE589867 GXZ589864:GYA589867 HHV589864:HHW589867 HRR589864:HRS589867 IBN589864:IBO589867 ILJ589864:ILK589867 IVF589864:IVG589867 JFB589864:JFC589867 JOX589864:JOY589867 JYT589864:JYU589867 KIP589864:KIQ589867 KSL589864:KSM589867 LCH589864:LCI589867 LMD589864:LME589867 LVZ589864:LWA589867 MFV589864:MFW589867 MPR589864:MPS589867 MZN589864:MZO589867 NJJ589864:NJK589867 NTF589864:NTG589867 ODB589864:ODC589867 OMX589864:OMY589867 OWT589864:OWU589867 PGP589864:PGQ589867 PQL589864:PQM589867 QAH589864:QAI589867 QKD589864:QKE589867 QTZ589864:QUA589867 RDV589864:RDW589867 RNR589864:RNS589867 RXN589864:RXO589867 SHJ589864:SHK589867 SRF589864:SRG589867 TBB589864:TBC589867 TKX589864:TKY589867 TUT589864:TUU589867 UEP589864:UEQ589867 UOL589864:UOM589867 UYH589864:UYI589867 VID589864:VIE589867 VRZ589864:VSA589867 WBV589864:WBW589867 WLR589864:WLS589867 WVN589864:WVO589867 F655400:G655403 JB655400:JC655403 SX655400:SY655403 ACT655400:ACU655403 AMP655400:AMQ655403 AWL655400:AWM655403 BGH655400:BGI655403 BQD655400:BQE655403 BZZ655400:CAA655403 CJV655400:CJW655403 CTR655400:CTS655403 DDN655400:DDO655403 DNJ655400:DNK655403 DXF655400:DXG655403 EHB655400:EHC655403 EQX655400:EQY655403 FAT655400:FAU655403 FKP655400:FKQ655403 FUL655400:FUM655403 GEH655400:GEI655403 GOD655400:GOE655403 GXZ655400:GYA655403 HHV655400:HHW655403 HRR655400:HRS655403 IBN655400:IBO655403 ILJ655400:ILK655403 IVF655400:IVG655403 JFB655400:JFC655403 JOX655400:JOY655403 JYT655400:JYU655403 KIP655400:KIQ655403 KSL655400:KSM655403 LCH655400:LCI655403 LMD655400:LME655403 LVZ655400:LWA655403 MFV655400:MFW655403 MPR655400:MPS655403 MZN655400:MZO655403 NJJ655400:NJK655403 NTF655400:NTG655403 ODB655400:ODC655403 OMX655400:OMY655403 OWT655400:OWU655403 PGP655400:PGQ655403 PQL655400:PQM655403 QAH655400:QAI655403 QKD655400:QKE655403 QTZ655400:QUA655403 RDV655400:RDW655403 RNR655400:RNS655403 RXN655400:RXO655403 SHJ655400:SHK655403 SRF655400:SRG655403 TBB655400:TBC655403 TKX655400:TKY655403 TUT655400:TUU655403 UEP655400:UEQ655403 UOL655400:UOM655403 UYH655400:UYI655403 VID655400:VIE655403 VRZ655400:VSA655403 WBV655400:WBW655403 WLR655400:WLS655403 WVN655400:WVO655403 F720936:G720939 JB720936:JC720939 SX720936:SY720939 ACT720936:ACU720939 AMP720936:AMQ720939 AWL720936:AWM720939 BGH720936:BGI720939 BQD720936:BQE720939 BZZ720936:CAA720939 CJV720936:CJW720939 CTR720936:CTS720939 DDN720936:DDO720939 DNJ720936:DNK720939 DXF720936:DXG720939 EHB720936:EHC720939 EQX720936:EQY720939 FAT720936:FAU720939 FKP720936:FKQ720939 FUL720936:FUM720939 GEH720936:GEI720939 GOD720936:GOE720939 GXZ720936:GYA720939 HHV720936:HHW720939 HRR720936:HRS720939 IBN720936:IBO720939 ILJ720936:ILK720939 IVF720936:IVG720939 JFB720936:JFC720939 JOX720936:JOY720939 JYT720936:JYU720939 KIP720936:KIQ720939 KSL720936:KSM720939 LCH720936:LCI720939 LMD720936:LME720939 LVZ720936:LWA720939 MFV720936:MFW720939 MPR720936:MPS720939 MZN720936:MZO720939 NJJ720936:NJK720939 NTF720936:NTG720939 ODB720936:ODC720939 OMX720936:OMY720939 OWT720936:OWU720939 PGP720936:PGQ720939 PQL720936:PQM720939 QAH720936:QAI720939 QKD720936:QKE720939 QTZ720936:QUA720939 RDV720936:RDW720939 RNR720936:RNS720939 RXN720936:RXO720939 SHJ720936:SHK720939 SRF720936:SRG720939 TBB720936:TBC720939 TKX720936:TKY720939 TUT720936:TUU720939 UEP720936:UEQ720939 UOL720936:UOM720939 UYH720936:UYI720939 VID720936:VIE720939 VRZ720936:VSA720939 WBV720936:WBW720939 WLR720936:WLS720939 WVN720936:WVO720939 F786472:G786475 JB786472:JC786475 SX786472:SY786475 ACT786472:ACU786475 AMP786472:AMQ786475 AWL786472:AWM786475 BGH786472:BGI786475 BQD786472:BQE786475 BZZ786472:CAA786475 CJV786472:CJW786475 CTR786472:CTS786475 DDN786472:DDO786475 DNJ786472:DNK786475 DXF786472:DXG786475 EHB786472:EHC786475 EQX786472:EQY786475 FAT786472:FAU786475 FKP786472:FKQ786475 FUL786472:FUM786475 GEH786472:GEI786475 GOD786472:GOE786475 GXZ786472:GYA786475 HHV786472:HHW786475 HRR786472:HRS786475 IBN786472:IBO786475 ILJ786472:ILK786475 IVF786472:IVG786475 JFB786472:JFC786475 JOX786472:JOY786475 JYT786472:JYU786475 KIP786472:KIQ786475 KSL786472:KSM786475 LCH786472:LCI786475 LMD786472:LME786475 LVZ786472:LWA786475 MFV786472:MFW786475 MPR786472:MPS786475 MZN786472:MZO786475 NJJ786472:NJK786475 NTF786472:NTG786475 ODB786472:ODC786475 OMX786472:OMY786475 OWT786472:OWU786475 PGP786472:PGQ786475 PQL786472:PQM786475 QAH786472:QAI786475 QKD786472:QKE786475 QTZ786472:QUA786475 RDV786472:RDW786475 RNR786472:RNS786475 RXN786472:RXO786475 SHJ786472:SHK786475 SRF786472:SRG786475 TBB786472:TBC786475 TKX786472:TKY786475 TUT786472:TUU786475 UEP786472:UEQ786475 UOL786472:UOM786475 UYH786472:UYI786475 VID786472:VIE786475 VRZ786472:VSA786475 WBV786472:WBW786475 WLR786472:WLS786475 WVN786472:WVO786475 F852008:G852011 JB852008:JC852011 SX852008:SY852011 ACT852008:ACU852011 AMP852008:AMQ852011 AWL852008:AWM852011 BGH852008:BGI852011 BQD852008:BQE852011 BZZ852008:CAA852011 CJV852008:CJW852011 CTR852008:CTS852011 DDN852008:DDO852011 DNJ852008:DNK852011 DXF852008:DXG852011 EHB852008:EHC852011 EQX852008:EQY852011 FAT852008:FAU852011 FKP852008:FKQ852011 FUL852008:FUM852011 GEH852008:GEI852011 GOD852008:GOE852011 GXZ852008:GYA852011 HHV852008:HHW852011 HRR852008:HRS852011 IBN852008:IBO852011 ILJ852008:ILK852011 IVF852008:IVG852011 JFB852008:JFC852011 JOX852008:JOY852011 JYT852008:JYU852011 KIP852008:KIQ852011 KSL852008:KSM852011 LCH852008:LCI852011 LMD852008:LME852011 LVZ852008:LWA852011 MFV852008:MFW852011 MPR852008:MPS852011 MZN852008:MZO852011 NJJ852008:NJK852011 NTF852008:NTG852011 ODB852008:ODC852011 OMX852008:OMY852011 OWT852008:OWU852011 PGP852008:PGQ852011 PQL852008:PQM852011 QAH852008:QAI852011 QKD852008:QKE852011 QTZ852008:QUA852011 RDV852008:RDW852011 RNR852008:RNS852011 RXN852008:RXO852011 SHJ852008:SHK852011 SRF852008:SRG852011 TBB852008:TBC852011 TKX852008:TKY852011 TUT852008:TUU852011 UEP852008:UEQ852011 UOL852008:UOM852011 UYH852008:UYI852011 VID852008:VIE852011 VRZ852008:VSA852011 WBV852008:WBW852011 WLR852008:WLS852011 WVN852008:WVO852011 F917544:G917547 JB917544:JC917547 SX917544:SY917547 ACT917544:ACU917547 AMP917544:AMQ917547 AWL917544:AWM917547 BGH917544:BGI917547 BQD917544:BQE917547 BZZ917544:CAA917547 CJV917544:CJW917547 CTR917544:CTS917547 DDN917544:DDO917547 DNJ917544:DNK917547 DXF917544:DXG917547 EHB917544:EHC917547 EQX917544:EQY917547 FAT917544:FAU917547 FKP917544:FKQ917547 FUL917544:FUM917547 GEH917544:GEI917547 GOD917544:GOE917547 GXZ917544:GYA917547 HHV917544:HHW917547 HRR917544:HRS917547 IBN917544:IBO917547 ILJ917544:ILK917547 IVF917544:IVG917547 JFB917544:JFC917547 JOX917544:JOY917547 JYT917544:JYU917547 KIP917544:KIQ917547 KSL917544:KSM917547 LCH917544:LCI917547 LMD917544:LME917547 LVZ917544:LWA917547 MFV917544:MFW917547 MPR917544:MPS917547 MZN917544:MZO917547 NJJ917544:NJK917547 NTF917544:NTG917547 ODB917544:ODC917547 OMX917544:OMY917547 OWT917544:OWU917547 PGP917544:PGQ917547 PQL917544:PQM917547 QAH917544:QAI917547 QKD917544:QKE917547 QTZ917544:QUA917547 RDV917544:RDW917547 RNR917544:RNS917547 RXN917544:RXO917547 SHJ917544:SHK917547 SRF917544:SRG917547 TBB917544:TBC917547 TKX917544:TKY917547 TUT917544:TUU917547 UEP917544:UEQ917547 UOL917544:UOM917547 UYH917544:UYI917547 VID917544:VIE917547 VRZ917544:VSA917547 WBV917544:WBW917547 WLR917544:WLS917547 WVN917544:WVO917547 F983080:G983083 JB983080:JC983083 SX983080:SY983083 ACT983080:ACU983083 AMP983080:AMQ983083 AWL983080:AWM983083 BGH983080:BGI983083 BQD983080:BQE983083 BZZ983080:CAA983083 CJV983080:CJW983083 CTR983080:CTS983083 DDN983080:DDO983083 DNJ983080:DNK983083 DXF983080:DXG983083 EHB983080:EHC983083 EQX983080:EQY983083 FAT983080:FAU983083 FKP983080:FKQ983083 FUL983080:FUM983083 GEH983080:GEI983083 GOD983080:GOE983083 GXZ983080:GYA983083 HHV983080:HHW983083 HRR983080:HRS983083 IBN983080:IBO983083 ILJ983080:ILK983083 IVF983080:IVG983083 JFB983080:JFC983083 JOX983080:JOY983083 JYT983080:JYU983083 KIP983080:KIQ983083 KSL983080:KSM983083 LCH983080:LCI983083 LMD983080:LME983083 LVZ983080:LWA983083 MFV983080:MFW983083 MPR983080:MPS983083 MZN983080:MZO983083 NJJ983080:NJK983083 NTF983080:NTG983083 ODB983080:ODC983083 OMX983080:OMY983083 OWT983080:OWU983083 PGP983080:PGQ983083 PQL983080:PQM983083 QAH983080:QAI983083 QKD983080:QKE983083 QTZ983080:QUA983083 RDV983080:RDW983083 RNR983080:RNS983083 RXN983080:RXO983083 SHJ983080:SHK983083 SRF983080:SRG983083 TBB983080:TBC983083 TKX983080:TKY983083 TUT983080:TUU983083 UEP983080:UEQ983083 UOL983080:UOM983083 UYH983080:UYI983083 VID983080:VIE983083 VRZ983080:VSA983083 WBV983080:WBW983083 WLR983080:WLS983083 WVN983080:WVO983083 VID983059:VIE983060 JB38:JC41 SX38:SY41 ACT38:ACU41 AMP38:AMQ41 AWL38:AWM41 BGH38:BGI41 BQD38:BQE41 BZZ38:CAA41 CJV38:CJW41 CTR38:CTS41 DDN38:DDO41 DNJ38:DNK41 DXF38:DXG41 EHB38:EHC41 EQX38:EQY41 FAT38:FAU41 FKP38:FKQ41 FUL38:FUM41 GEH38:GEI41 GOD38:GOE41 GXZ38:GYA41 HHV38:HHW41 HRR38:HRS41 IBN38:IBO41 ILJ38:ILK41 IVF38:IVG41 JFB38:JFC41 JOX38:JOY41 JYT38:JYU41 KIP38:KIQ41 KSL38:KSM41 LCH38:LCI41 LMD38:LME41 LVZ38:LWA41 MFV38:MFW41 MPR38:MPS41 MZN38:MZO41 NJJ38:NJK41 NTF38:NTG41 ODB38:ODC41 OMX38:OMY41 OWT38:OWU41 PGP38:PGQ41 PQL38:PQM41 QAH38:QAI41 QKD38:QKE41 QTZ38:QUA41 RDV38:RDW41 RNR38:RNS41 RXN38:RXO41 SHJ38:SHK41 SRF38:SRG41 TBB38:TBC41 TKX38:TKY41 TUT38:TUU41 UEP38:UEQ41 UOL38:UOM41 UYH38:UYI41 VID38:VIE41 VRZ38:VSA41 WBV38:WBW41 WLR38:WLS41 WVN38:WVO41 F65564:G65567 JB65564:JC65567 SX65564:SY65567 ACT65564:ACU65567 AMP65564:AMQ65567 AWL65564:AWM65567 BGH65564:BGI65567 BQD65564:BQE65567 BZZ65564:CAA65567 CJV65564:CJW65567 CTR65564:CTS65567 DDN65564:DDO65567 DNJ65564:DNK65567 DXF65564:DXG65567 EHB65564:EHC65567 EQX65564:EQY65567 FAT65564:FAU65567 FKP65564:FKQ65567 FUL65564:FUM65567 GEH65564:GEI65567 GOD65564:GOE65567 GXZ65564:GYA65567 HHV65564:HHW65567 HRR65564:HRS65567 IBN65564:IBO65567 ILJ65564:ILK65567 IVF65564:IVG65567 JFB65564:JFC65567 JOX65564:JOY65567 JYT65564:JYU65567 KIP65564:KIQ65567 KSL65564:KSM65567 LCH65564:LCI65567 LMD65564:LME65567 LVZ65564:LWA65567 MFV65564:MFW65567 MPR65564:MPS65567 MZN65564:MZO65567 NJJ65564:NJK65567 NTF65564:NTG65567 ODB65564:ODC65567 OMX65564:OMY65567 OWT65564:OWU65567 PGP65564:PGQ65567 PQL65564:PQM65567 QAH65564:QAI65567 QKD65564:QKE65567 QTZ65564:QUA65567 RDV65564:RDW65567 RNR65564:RNS65567 RXN65564:RXO65567 SHJ65564:SHK65567 SRF65564:SRG65567 TBB65564:TBC65567 TKX65564:TKY65567 TUT65564:TUU65567 UEP65564:UEQ65567 UOL65564:UOM65567 UYH65564:UYI65567 VID65564:VIE65567 VRZ65564:VSA65567 WBV65564:WBW65567 WLR65564:WLS65567 WVN65564:WVO65567 F131100:G131103 JB131100:JC131103 SX131100:SY131103 ACT131100:ACU131103 AMP131100:AMQ131103 AWL131100:AWM131103 BGH131100:BGI131103 BQD131100:BQE131103 BZZ131100:CAA131103 CJV131100:CJW131103 CTR131100:CTS131103 DDN131100:DDO131103 DNJ131100:DNK131103 DXF131100:DXG131103 EHB131100:EHC131103 EQX131100:EQY131103 FAT131100:FAU131103 FKP131100:FKQ131103 FUL131100:FUM131103 GEH131100:GEI131103 GOD131100:GOE131103 GXZ131100:GYA131103 HHV131100:HHW131103 HRR131100:HRS131103 IBN131100:IBO131103 ILJ131100:ILK131103 IVF131100:IVG131103 JFB131100:JFC131103 JOX131100:JOY131103 JYT131100:JYU131103 KIP131100:KIQ131103 KSL131100:KSM131103 LCH131100:LCI131103 LMD131100:LME131103 LVZ131100:LWA131103 MFV131100:MFW131103 MPR131100:MPS131103 MZN131100:MZO131103 NJJ131100:NJK131103 NTF131100:NTG131103 ODB131100:ODC131103 OMX131100:OMY131103 OWT131100:OWU131103 PGP131100:PGQ131103 PQL131100:PQM131103 QAH131100:QAI131103 QKD131100:QKE131103 QTZ131100:QUA131103 RDV131100:RDW131103 RNR131100:RNS131103 RXN131100:RXO131103 SHJ131100:SHK131103 SRF131100:SRG131103 TBB131100:TBC131103 TKX131100:TKY131103 TUT131100:TUU131103 UEP131100:UEQ131103 UOL131100:UOM131103 UYH131100:UYI131103 VID131100:VIE131103 VRZ131100:VSA131103 WBV131100:WBW131103 WLR131100:WLS131103 WVN131100:WVO131103 F196636:G196639 JB196636:JC196639 SX196636:SY196639 ACT196636:ACU196639 AMP196636:AMQ196639 AWL196636:AWM196639 BGH196636:BGI196639 BQD196636:BQE196639 BZZ196636:CAA196639 CJV196636:CJW196639 CTR196636:CTS196639 DDN196636:DDO196639 DNJ196636:DNK196639 DXF196636:DXG196639 EHB196636:EHC196639 EQX196636:EQY196639 FAT196636:FAU196639 FKP196636:FKQ196639 FUL196636:FUM196639 GEH196636:GEI196639 GOD196636:GOE196639 GXZ196636:GYA196639 HHV196636:HHW196639 HRR196636:HRS196639 IBN196636:IBO196639 ILJ196636:ILK196639 IVF196636:IVG196639 JFB196636:JFC196639 JOX196636:JOY196639 JYT196636:JYU196639 KIP196636:KIQ196639 KSL196636:KSM196639 LCH196636:LCI196639 LMD196636:LME196639 LVZ196636:LWA196639 MFV196636:MFW196639 MPR196636:MPS196639 MZN196636:MZO196639 NJJ196636:NJK196639 NTF196636:NTG196639 ODB196636:ODC196639 OMX196636:OMY196639 OWT196636:OWU196639 PGP196636:PGQ196639 PQL196636:PQM196639 QAH196636:QAI196639 QKD196636:QKE196639 QTZ196636:QUA196639 RDV196636:RDW196639 RNR196636:RNS196639 RXN196636:RXO196639 SHJ196636:SHK196639 SRF196636:SRG196639 TBB196636:TBC196639 TKX196636:TKY196639 TUT196636:TUU196639 UEP196636:UEQ196639 UOL196636:UOM196639 UYH196636:UYI196639 VID196636:VIE196639 VRZ196636:VSA196639 WBV196636:WBW196639 WLR196636:WLS196639 WVN196636:WVO196639 F262172:G262175 JB262172:JC262175 SX262172:SY262175 ACT262172:ACU262175 AMP262172:AMQ262175 AWL262172:AWM262175 BGH262172:BGI262175 BQD262172:BQE262175 BZZ262172:CAA262175 CJV262172:CJW262175 CTR262172:CTS262175 DDN262172:DDO262175 DNJ262172:DNK262175 DXF262172:DXG262175 EHB262172:EHC262175 EQX262172:EQY262175 FAT262172:FAU262175 FKP262172:FKQ262175 FUL262172:FUM262175 GEH262172:GEI262175 GOD262172:GOE262175 GXZ262172:GYA262175 HHV262172:HHW262175 HRR262172:HRS262175 IBN262172:IBO262175 ILJ262172:ILK262175 IVF262172:IVG262175 JFB262172:JFC262175 JOX262172:JOY262175 JYT262172:JYU262175 KIP262172:KIQ262175 KSL262172:KSM262175 LCH262172:LCI262175 LMD262172:LME262175 LVZ262172:LWA262175 MFV262172:MFW262175 MPR262172:MPS262175 MZN262172:MZO262175 NJJ262172:NJK262175 NTF262172:NTG262175 ODB262172:ODC262175 OMX262172:OMY262175 OWT262172:OWU262175 PGP262172:PGQ262175 PQL262172:PQM262175 QAH262172:QAI262175 QKD262172:QKE262175 QTZ262172:QUA262175 RDV262172:RDW262175 RNR262172:RNS262175 RXN262172:RXO262175 SHJ262172:SHK262175 SRF262172:SRG262175 TBB262172:TBC262175 TKX262172:TKY262175 TUT262172:TUU262175 UEP262172:UEQ262175 UOL262172:UOM262175 UYH262172:UYI262175 VID262172:VIE262175 VRZ262172:VSA262175 WBV262172:WBW262175 WLR262172:WLS262175 WVN262172:WVO262175 F327708:G327711 JB327708:JC327711 SX327708:SY327711 ACT327708:ACU327711 AMP327708:AMQ327711 AWL327708:AWM327711 BGH327708:BGI327711 BQD327708:BQE327711 BZZ327708:CAA327711 CJV327708:CJW327711 CTR327708:CTS327711 DDN327708:DDO327711 DNJ327708:DNK327711 DXF327708:DXG327711 EHB327708:EHC327711 EQX327708:EQY327711 FAT327708:FAU327711 FKP327708:FKQ327711 FUL327708:FUM327711 GEH327708:GEI327711 GOD327708:GOE327711 GXZ327708:GYA327711 HHV327708:HHW327711 HRR327708:HRS327711 IBN327708:IBO327711 ILJ327708:ILK327711 IVF327708:IVG327711 JFB327708:JFC327711 JOX327708:JOY327711 JYT327708:JYU327711 KIP327708:KIQ327711 KSL327708:KSM327711 LCH327708:LCI327711 LMD327708:LME327711 LVZ327708:LWA327711 MFV327708:MFW327711 MPR327708:MPS327711 MZN327708:MZO327711 NJJ327708:NJK327711 NTF327708:NTG327711 ODB327708:ODC327711 OMX327708:OMY327711 OWT327708:OWU327711 PGP327708:PGQ327711 PQL327708:PQM327711 QAH327708:QAI327711 QKD327708:QKE327711 QTZ327708:QUA327711 RDV327708:RDW327711 RNR327708:RNS327711 RXN327708:RXO327711 SHJ327708:SHK327711 SRF327708:SRG327711 TBB327708:TBC327711 TKX327708:TKY327711 TUT327708:TUU327711 UEP327708:UEQ327711 UOL327708:UOM327711 UYH327708:UYI327711 VID327708:VIE327711 VRZ327708:VSA327711 WBV327708:WBW327711 WLR327708:WLS327711 WVN327708:WVO327711 F393244:G393247 JB393244:JC393247 SX393244:SY393247 ACT393244:ACU393247 AMP393244:AMQ393247 AWL393244:AWM393247 BGH393244:BGI393247 BQD393244:BQE393247 BZZ393244:CAA393247 CJV393244:CJW393247 CTR393244:CTS393247 DDN393244:DDO393247 DNJ393244:DNK393247 DXF393244:DXG393247 EHB393244:EHC393247 EQX393244:EQY393247 FAT393244:FAU393247 FKP393244:FKQ393247 FUL393244:FUM393247 GEH393244:GEI393247 GOD393244:GOE393247 GXZ393244:GYA393247 HHV393244:HHW393247 HRR393244:HRS393247 IBN393244:IBO393247 ILJ393244:ILK393247 IVF393244:IVG393247 JFB393244:JFC393247 JOX393244:JOY393247 JYT393244:JYU393247 KIP393244:KIQ393247 KSL393244:KSM393247 LCH393244:LCI393247 LMD393244:LME393247 LVZ393244:LWA393247 MFV393244:MFW393247 MPR393244:MPS393247 MZN393244:MZO393247 NJJ393244:NJK393247 NTF393244:NTG393247 ODB393244:ODC393247 OMX393244:OMY393247 OWT393244:OWU393247 PGP393244:PGQ393247 PQL393244:PQM393247 QAH393244:QAI393247 QKD393244:QKE393247 QTZ393244:QUA393247 RDV393244:RDW393247 RNR393244:RNS393247 RXN393244:RXO393247 SHJ393244:SHK393247 SRF393244:SRG393247 TBB393244:TBC393247 TKX393244:TKY393247 TUT393244:TUU393247 UEP393244:UEQ393247 UOL393244:UOM393247 UYH393244:UYI393247 VID393244:VIE393247 VRZ393244:VSA393247 WBV393244:WBW393247 WLR393244:WLS393247 WVN393244:WVO393247 F458780:G458783 JB458780:JC458783 SX458780:SY458783 ACT458780:ACU458783 AMP458780:AMQ458783 AWL458780:AWM458783 BGH458780:BGI458783 BQD458780:BQE458783 BZZ458780:CAA458783 CJV458780:CJW458783 CTR458780:CTS458783 DDN458780:DDO458783 DNJ458780:DNK458783 DXF458780:DXG458783 EHB458780:EHC458783 EQX458780:EQY458783 FAT458780:FAU458783 FKP458780:FKQ458783 FUL458780:FUM458783 GEH458780:GEI458783 GOD458780:GOE458783 GXZ458780:GYA458783 HHV458780:HHW458783 HRR458780:HRS458783 IBN458780:IBO458783 ILJ458780:ILK458783 IVF458780:IVG458783 JFB458780:JFC458783 JOX458780:JOY458783 JYT458780:JYU458783 KIP458780:KIQ458783 KSL458780:KSM458783 LCH458780:LCI458783 LMD458780:LME458783 LVZ458780:LWA458783 MFV458780:MFW458783 MPR458780:MPS458783 MZN458780:MZO458783 NJJ458780:NJK458783 NTF458780:NTG458783 ODB458780:ODC458783 OMX458780:OMY458783 OWT458780:OWU458783 PGP458780:PGQ458783 PQL458780:PQM458783 QAH458780:QAI458783 QKD458780:QKE458783 QTZ458780:QUA458783 RDV458780:RDW458783 RNR458780:RNS458783 RXN458780:RXO458783 SHJ458780:SHK458783 SRF458780:SRG458783 TBB458780:TBC458783 TKX458780:TKY458783 TUT458780:TUU458783 UEP458780:UEQ458783 UOL458780:UOM458783 UYH458780:UYI458783 VID458780:VIE458783 VRZ458780:VSA458783 WBV458780:WBW458783 WLR458780:WLS458783 WVN458780:WVO458783 F524316:G524319 JB524316:JC524319 SX524316:SY524319 ACT524316:ACU524319 AMP524316:AMQ524319 AWL524316:AWM524319 BGH524316:BGI524319 BQD524316:BQE524319 BZZ524316:CAA524319 CJV524316:CJW524319 CTR524316:CTS524319 DDN524316:DDO524319 DNJ524316:DNK524319 DXF524316:DXG524319 EHB524316:EHC524319 EQX524316:EQY524319 FAT524316:FAU524319 FKP524316:FKQ524319 FUL524316:FUM524319 GEH524316:GEI524319 GOD524316:GOE524319 GXZ524316:GYA524319 HHV524316:HHW524319 HRR524316:HRS524319 IBN524316:IBO524319 ILJ524316:ILK524319 IVF524316:IVG524319 JFB524316:JFC524319 JOX524316:JOY524319 JYT524316:JYU524319 KIP524316:KIQ524319 KSL524316:KSM524319 LCH524316:LCI524319 LMD524316:LME524319 LVZ524316:LWA524319 MFV524316:MFW524319 MPR524316:MPS524319 MZN524316:MZO524319 NJJ524316:NJK524319 NTF524316:NTG524319 ODB524316:ODC524319 OMX524316:OMY524319 OWT524316:OWU524319 PGP524316:PGQ524319 PQL524316:PQM524319 QAH524316:QAI524319 QKD524316:QKE524319 QTZ524316:QUA524319 RDV524316:RDW524319 RNR524316:RNS524319 RXN524316:RXO524319 SHJ524316:SHK524319 SRF524316:SRG524319 TBB524316:TBC524319 TKX524316:TKY524319 TUT524316:TUU524319 UEP524316:UEQ524319 UOL524316:UOM524319 UYH524316:UYI524319 VID524316:VIE524319 VRZ524316:VSA524319 WBV524316:WBW524319 WLR524316:WLS524319 WVN524316:WVO524319 F589852:G589855 JB589852:JC589855 SX589852:SY589855 ACT589852:ACU589855 AMP589852:AMQ589855 AWL589852:AWM589855 BGH589852:BGI589855 BQD589852:BQE589855 BZZ589852:CAA589855 CJV589852:CJW589855 CTR589852:CTS589855 DDN589852:DDO589855 DNJ589852:DNK589855 DXF589852:DXG589855 EHB589852:EHC589855 EQX589852:EQY589855 FAT589852:FAU589855 FKP589852:FKQ589855 FUL589852:FUM589855 GEH589852:GEI589855 GOD589852:GOE589855 GXZ589852:GYA589855 HHV589852:HHW589855 HRR589852:HRS589855 IBN589852:IBO589855 ILJ589852:ILK589855 IVF589852:IVG589855 JFB589852:JFC589855 JOX589852:JOY589855 JYT589852:JYU589855 KIP589852:KIQ589855 KSL589852:KSM589855 LCH589852:LCI589855 LMD589852:LME589855 LVZ589852:LWA589855 MFV589852:MFW589855 MPR589852:MPS589855 MZN589852:MZO589855 NJJ589852:NJK589855 NTF589852:NTG589855 ODB589852:ODC589855 OMX589852:OMY589855 OWT589852:OWU589855 PGP589852:PGQ589855 PQL589852:PQM589855 QAH589852:QAI589855 QKD589852:QKE589855 QTZ589852:QUA589855 RDV589852:RDW589855 RNR589852:RNS589855 RXN589852:RXO589855 SHJ589852:SHK589855 SRF589852:SRG589855 TBB589852:TBC589855 TKX589852:TKY589855 TUT589852:TUU589855 UEP589852:UEQ589855 UOL589852:UOM589855 UYH589852:UYI589855 VID589852:VIE589855 VRZ589852:VSA589855 WBV589852:WBW589855 WLR589852:WLS589855 WVN589852:WVO589855 F655388:G655391 JB655388:JC655391 SX655388:SY655391 ACT655388:ACU655391 AMP655388:AMQ655391 AWL655388:AWM655391 BGH655388:BGI655391 BQD655388:BQE655391 BZZ655388:CAA655391 CJV655388:CJW655391 CTR655388:CTS655391 DDN655388:DDO655391 DNJ655388:DNK655391 DXF655388:DXG655391 EHB655388:EHC655391 EQX655388:EQY655391 FAT655388:FAU655391 FKP655388:FKQ655391 FUL655388:FUM655391 GEH655388:GEI655391 GOD655388:GOE655391 GXZ655388:GYA655391 HHV655388:HHW655391 HRR655388:HRS655391 IBN655388:IBO655391 ILJ655388:ILK655391 IVF655388:IVG655391 JFB655388:JFC655391 JOX655388:JOY655391 JYT655388:JYU655391 KIP655388:KIQ655391 KSL655388:KSM655391 LCH655388:LCI655391 LMD655388:LME655391 LVZ655388:LWA655391 MFV655388:MFW655391 MPR655388:MPS655391 MZN655388:MZO655391 NJJ655388:NJK655391 NTF655388:NTG655391 ODB655388:ODC655391 OMX655388:OMY655391 OWT655388:OWU655391 PGP655388:PGQ655391 PQL655388:PQM655391 QAH655388:QAI655391 QKD655388:QKE655391 QTZ655388:QUA655391 RDV655388:RDW655391 RNR655388:RNS655391 RXN655388:RXO655391 SHJ655388:SHK655391 SRF655388:SRG655391 TBB655388:TBC655391 TKX655388:TKY655391 TUT655388:TUU655391 UEP655388:UEQ655391 UOL655388:UOM655391 UYH655388:UYI655391 VID655388:VIE655391 VRZ655388:VSA655391 WBV655388:WBW655391 WLR655388:WLS655391 WVN655388:WVO655391 F720924:G720927 JB720924:JC720927 SX720924:SY720927 ACT720924:ACU720927 AMP720924:AMQ720927 AWL720924:AWM720927 BGH720924:BGI720927 BQD720924:BQE720927 BZZ720924:CAA720927 CJV720924:CJW720927 CTR720924:CTS720927 DDN720924:DDO720927 DNJ720924:DNK720927 DXF720924:DXG720927 EHB720924:EHC720927 EQX720924:EQY720927 FAT720924:FAU720927 FKP720924:FKQ720927 FUL720924:FUM720927 GEH720924:GEI720927 GOD720924:GOE720927 GXZ720924:GYA720927 HHV720924:HHW720927 HRR720924:HRS720927 IBN720924:IBO720927 ILJ720924:ILK720927 IVF720924:IVG720927 JFB720924:JFC720927 JOX720924:JOY720927 JYT720924:JYU720927 KIP720924:KIQ720927 KSL720924:KSM720927 LCH720924:LCI720927 LMD720924:LME720927 LVZ720924:LWA720927 MFV720924:MFW720927 MPR720924:MPS720927 MZN720924:MZO720927 NJJ720924:NJK720927 NTF720924:NTG720927 ODB720924:ODC720927 OMX720924:OMY720927 OWT720924:OWU720927 PGP720924:PGQ720927 PQL720924:PQM720927 QAH720924:QAI720927 QKD720924:QKE720927 QTZ720924:QUA720927 RDV720924:RDW720927 RNR720924:RNS720927 RXN720924:RXO720927 SHJ720924:SHK720927 SRF720924:SRG720927 TBB720924:TBC720927 TKX720924:TKY720927 TUT720924:TUU720927 UEP720924:UEQ720927 UOL720924:UOM720927 UYH720924:UYI720927 VID720924:VIE720927 VRZ720924:VSA720927 WBV720924:WBW720927 WLR720924:WLS720927 WVN720924:WVO720927 F786460:G786463 JB786460:JC786463 SX786460:SY786463 ACT786460:ACU786463 AMP786460:AMQ786463 AWL786460:AWM786463 BGH786460:BGI786463 BQD786460:BQE786463 BZZ786460:CAA786463 CJV786460:CJW786463 CTR786460:CTS786463 DDN786460:DDO786463 DNJ786460:DNK786463 DXF786460:DXG786463 EHB786460:EHC786463 EQX786460:EQY786463 FAT786460:FAU786463 FKP786460:FKQ786463 FUL786460:FUM786463 GEH786460:GEI786463 GOD786460:GOE786463 GXZ786460:GYA786463 HHV786460:HHW786463 HRR786460:HRS786463 IBN786460:IBO786463 ILJ786460:ILK786463 IVF786460:IVG786463 JFB786460:JFC786463 JOX786460:JOY786463 JYT786460:JYU786463 KIP786460:KIQ786463 KSL786460:KSM786463 LCH786460:LCI786463 LMD786460:LME786463 LVZ786460:LWA786463 MFV786460:MFW786463 MPR786460:MPS786463 MZN786460:MZO786463 NJJ786460:NJK786463 NTF786460:NTG786463 ODB786460:ODC786463 OMX786460:OMY786463 OWT786460:OWU786463 PGP786460:PGQ786463 PQL786460:PQM786463 QAH786460:QAI786463 QKD786460:QKE786463 QTZ786460:QUA786463 RDV786460:RDW786463 RNR786460:RNS786463 RXN786460:RXO786463 SHJ786460:SHK786463 SRF786460:SRG786463 TBB786460:TBC786463 TKX786460:TKY786463 TUT786460:TUU786463 UEP786460:UEQ786463 UOL786460:UOM786463 UYH786460:UYI786463 VID786460:VIE786463 VRZ786460:VSA786463 WBV786460:WBW786463 WLR786460:WLS786463 WVN786460:WVO786463 F851996:G851999 JB851996:JC851999 SX851996:SY851999 ACT851996:ACU851999 AMP851996:AMQ851999 AWL851996:AWM851999 BGH851996:BGI851999 BQD851996:BQE851999 BZZ851996:CAA851999 CJV851996:CJW851999 CTR851996:CTS851999 DDN851996:DDO851999 DNJ851996:DNK851999 DXF851996:DXG851999 EHB851996:EHC851999 EQX851996:EQY851999 FAT851996:FAU851999 FKP851996:FKQ851999 FUL851996:FUM851999 GEH851996:GEI851999 GOD851996:GOE851999 GXZ851996:GYA851999 HHV851996:HHW851999 HRR851996:HRS851999 IBN851996:IBO851999 ILJ851996:ILK851999 IVF851996:IVG851999 JFB851996:JFC851999 JOX851996:JOY851999 JYT851996:JYU851999 KIP851996:KIQ851999 KSL851996:KSM851999 LCH851996:LCI851999 LMD851996:LME851999 LVZ851996:LWA851999 MFV851996:MFW851999 MPR851996:MPS851999 MZN851996:MZO851999 NJJ851996:NJK851999 NTF851996:NTG851999 ODB851996:ODC851999 OMX851996:OMY851999 OWT851996:OWU851999 PGP851996:PGQ851999 PQL851996:PQM851999 QAH851996:QAI851999 QKD851996:QKE851999 QTZ851996:QUA851999 RDV851996:RDW851999 RNR851996:RNS851999 RXN851996:RXO851999 SHJ851996:SHK851999 SRF851996:SRG851999 TBB851996:TBC851999 TKX851996:TKY851999 TUT851996:TUU851999 UEP851996:UEQ851999 UOL851996:UOM851999 UYH851996:UYI851999 VID851996:VIE851999 VRZ851996:VSA851999 WBV851996:WBW851999 WLR851996:WLS851999 WVN851996:WVO851999 F917532:G917535 JB917532:JC917535 SX917532:SY917535 ACT917532:ACU917535 AMP917532:AMQ917535 AWL917532:AWM917535 BGH917532:BGI917535 BQD917532:BQE917535 BZZ917532:CAA917535 CJV917532:CJW917535 CTR917532:CTS917535 DDN917532:DDO917535 DNJ917532:DNK917535 DXF917532:DXG917535 EHB917532:EHC917535 EQX917532:EQY917535 FAT917532:FAU917535 FKP917532:FKQ917535 FUL917532:FUM917535 GEH917532:GEI917535 GOD917532:GOE917535 GXZ917532:GYA917535 HHV917532:HHW917535 HRR917532:HRS917535 IBN917532:IBO917535 ILJ917532:ILK917535 IVF917532:IVG917535 JFB917532:JFC917535 JOX917532:JOY917535 JYT917532:JYU917535 KIP917532:KIQ917535 KSL917532:KSM917535 LCH917532:LCI917535 LMD917532:LME917535 LVZ917532:LWA917535 MFV917532:MFW917535 MPR917532:MPS917535 MZN917532:MZO917535 NJJ917532:NJK917535 NTF917532:NTG917535 ODB917532:ODC917535 OMX917532:OMY917535 OWT917532:OWU917535 PGP917532:PGQ917535 PQL917532:PQM917535 QAH917532:QAI917535 QKD917532:QKE917535 QTZ917532:QUA917535 RDV917532:RDW917535 RNR917532:RNS917535 RXN917532:RXO917535 SHJ917532:SHK917535 SRF917532:SRG917535 TBB917532:TBC917535 TKX917532:TKY917535 TUT917532:TUU917535 UEP917532:UEQ917535 UOL917532:UOM917535 UYH917532:UYI917535 VID917532:VIE917535 VRZ917532:VSA917535 WBV917532:WBW917535 WLR917532:WLS917535 WVN917532:WVO917535 F983068:G983071 JB983068:JC983071 SX983068:SY983071 ACT983068:ACU983071 AMP983068:AMQ983071 AWL983068:AWM983071 BGH983068:BGI983071 BQD983068:BQE983071 BZZ983068:CAA983071 CJV983068:CJW983071 CTR983068:CTS983071 DDN983068:DDO983071 DNJ983068:DNK983071 DXF983068:DXG983071 EHB983068:EHC983071 EQX983068:EQY983071 FAT983068:FAU983071 FKP983068:FKQ983071 FUL983068:FUM983071 GEH983068:GEI983071 GOD983068:GOE983071 GXZ983068:GYA983071 HHV983068:HHW983071 HRR983068:HRS983071 IBN983068:IBO983071 ILJ983068:ILK983071 IVF983068:IVG983071 JFB983068:JFC983071 JOX983068:JOY983071 JYT983068:JYU983071 KIP983068:KIQ983071 KSL983068:KSM983071 LCH983068:LCI983071 LMD983068:LME983071 LVZ983068:LWA983071 MFV983068:MFW983071 MPR983068:MPS983071 MZN983068:MZO983071 NJJ983068:NJK983071 NTF983068:NTG983071 ODB983068:ODC983071 OMX983068:OMY983071 OWT983068:OWU983071 PGP983068:PGQ983071 PQL983068:PQM983071 QAH983068:QAI983071 QKD983068:QKE983071 QTZ983068:QUA983071 RDV983068:RDW983071 RNR983068:RNS983071 RXN983068:RXO983071 SHJ983068:SHK983071 SRF983068:SRG983071 TBB983068:TBC983071 TKX983068:TKY983071 TUT983068:TUU983071 UEP983068:UEQ983071 UOL983068:UOM983071 UYH983068:UYI983071 VID983068:VIE983071 VRZ983068:VSA983071 WBV983068:WBW983071 WLR983068:WLS983071 WVN983068:WVO983071 VRZ983059:VSA983060 JB21:JC21 SX21:SY21 ACT21:ACU21 AMP21:AMQ21 AWL21:AWM21 BGH21:BGI21 BQD21:BQE21 BZZ21:CAA21 CJV21:CJW21 CTR21:CTS21 DDN21:DDO21 DNJ21:DNK21 DXF21:DXG21 EHB21:EHC21 EQX21:EQY21 FAT21:FAU21 FKP21:FKQ21 FUL21:FUM21 GEH21:GEI21 GOD21:GOE21 GXZ21:GYA21 HHV21:HHW21 HRR21:HRS21 IBN21:IBO21 ILJ21:ILK21 IVF21:IVG21 JFB21:JFC21 JOX21:JOY21 JYT21:JYU21 KIP21:KIQ21 KSL21:KSM21 LCH21:LCI21 LMD21:LME21 LVZ21:LWA21 MFV21:MFW21 MPR21:MPS21 MZN21:MZO21 NJJ21:NJK21 NTF21:NTG21 ODB21:ODC21 OMX21:OMY21 OWT21:OWU21 PGP21:PGQ21 PQL21:PQM21 QAH21:QAI21 QKD21:QKE21 QTZ21:QUA21 RDV21:RDW21 RNR21:RNS21 RXN21:RXO21 SHJ21:SHK21 SRF21:SRG21 TBB21:TBC21 TKX21:TKY21 TUT21:TUU21 UEP21:UEQ21 UOL21:UOM21 UYH21:UYI21 VID21:VIE21 VRZ21:VSA21 WBV21:WBW21 WLR21:WLS21 WVN21:WVO21 F65547:G65547 JB65547:JC65547 SX65547:SY65547 ACT65547:ACU65547 AMP65547:AMQ65547 AWL65547:AWM65547 BGH65547:BGI65547 BQD65547:BQE65547 BZZ65547:CAA65547 CJV65547:CJW65547 CTR65547:CTS65547 DDN65547:DDO65547 DNJ65547:DNK65547 DXF65547:DXG65547 EHB65547:EHC65547 EQX65547:EQY65547 FAT65547:FAU65547 FKP65547:FKQ65547 FUL65547:FUM65547 GEH65547:GEI65547 GOD65547:GOE65547 GXZ65547:GYA65547 HHV65547:HHW65547 HRR65547:HRS65547 IBN65547:IBO65547 ILJ65547:ILK65547 IVF65547:IVG65547 JFB65547:JFC65547 JOX65547:JOY65547 JYT65547:JYU65547 KIP65547:KIQ65547 KSL65547:KSM65547 LCH65547:LCI65547 LMD65547:LME65547 LVZ65547:LWA65547 MFV65547:MFW65547 MPR65547:MPS65547 MZN65547:MZO65547 NJJ65547:NJK65547 NTF65547:NTG65547 ODB65547:ODC65547 OMX65547:OMY65547 OWT65547:OWU65547 PGP65547:PGQ65547 PQL65547:PQM65547 QAH65547:QAI65547 QKD65547:QKE65547 QTZ65547:QUA65547 RDV65547:RDW65547 RNR65547:RNS65547 RXN65547:RXO65547 SHJ65547:SHK65547 SRF65547:SRG65547 TBB65547:TBC65547 TKX65547:TKY65547 TUT65547:TUU65547 UEP65547:UEQ65547 UOL65547:UOM65547 UYH65547:UYI65547 VID65547:VIE65547 VRZ65547:VSA65547 WBV65547:WBW65547 WLR65547:WLS65547 WVN65547:WVO65547 F131083:G131083 JB131083:JC131083 SX131083:SY131083 ACT131083:ACU131083 AMP131083:AMQ131083 AWL131083:AWM131083 BGH131083:BGI131083 BQD131083:BQE131083 BZZ131083:CAA131083 CJV131083:CJW131083 CTR131083:CTS131083 DDN131083:DDO131083 DNJ131083:DNK131083 DXF131083:DXG131083 EHB131083:EHC131083 EQX131083:EQY131083 FAT131083:FAU131083 FKP131083:FKQ131083 FUL131083:FUM131083 GEH131083:GEI131083 GOD131083:GOE131083 GXZ131083:GYA131083 HHV131083:HHW131083 HRR131083:HRS131083 IBN131083:IBO131083 ILJ131083:ILK131083 IVF131083:IVG131083 JFB131083:JFC131083 JOX131083:JOY131083 JYT131083:JYU131083 KIP131083:KIQ131083 KSL131083:KSM131083 LCH131083:LCI131083 LMD131083:LME131083 LVZ131083:LWA131083 MFV131083:MFW131083 MPR131083:MPS131083 MZN131083:MZO131083 NJJ131083:NJK131083 NTF131083:NTG131083 ODB131083:ODC131083 OMX131083:OMY131083 OWT131083:OWU131083 PGP131083:PGQ131083 PQL131083:PQM131083 QAH131083:QAI131083 QKD131083:QKE131083 QTZ131083:QUA131083 RDV131083:RDW131083 RNR131083:RNS131083 RXN131083:RXO131083 SHJ131083:SHK131083 SRF131083:SRG131083 TBB131083:TBC131083 TKX131083:TKY131083 TUT131083:TUU131083 UEP131083:UEQ131083 UOL131083:UOM131083 UYH131083:UYI131083 VID131083:VIE131083 VRZ131083:VSA131083 WBV131083:WBW131083 WLR131083:WLS131083 WVN131083:WVO131083 F196619:G196619 JB196619:JC196619 SX196619:SY196619 ACT196619:ACU196619 AMP196619:AMQ196619 AWL196619:AWM196619 BGH196619:BGI196619 BQD196619:BQE196619 BZZ196619:CAA196619 CJV196619:CJW196619 CTR196619:CTS196619 DDN196619:DDO196619 DNJ196619:DNK196619 DXF196619:DXG196619 EHB196619:EHC196619 EQX196619:EQY196619 FAT196619:FAU196619 FKP196619:FKQ196619 FUL196619:FUM196619 GEH196619:GEI196619 GOD196619:GOE196619 GXZ196619:GYA196619 HHV196619:HHW196619 HRR196619:HRS196619 IBN196619:IBO196619 ILJ196619:ILK196619 IVF196619:IVG196619 JFB196619:JFC196619 JOX196619:JOY196619 JYT196619:JYU196619 KIP196619:KIQ196619 KSL196619:KSM196619 LCH196619:LCI196619 LMD196619:LME196619 LVZ196619:LWA196619 MFV196619:MFW196619 MPR196619:MPS196619 MZN196619:MZO196619 NJJ196619:NJK196619 NTF196619:NTG196619 ODB196619:ODC196619 OMX196619:OMY196619 OWT196619:OWU196619 PGP196619:PGQ196619 PQL196619:PQM196619 QAH196619:QAI196619 QKD196619:QKE196619 QTZ196619:QUA196619 RDV196619:RDW196619 RNR196619:RNS196619 RXN196619:RXO196619 SHJ196619:SHK196619 SRF196619:SRG196619 TBB196619:TBC196619 TKX196619:TKY196619 TUT196619:TUU196619 UEP196619:UEQ196619 UOL196619:UOM196619 UYH196619:UYI196619 VID196619:VIE196619 VRZ196619:VSA196619 WBV196619:WBW196619 WLR196619:WLS196619 WVN196619:WVO196619 F262155:G262155 JB262155:JC262155 SX262155:SY262155 ACT262155:ACU262155 AMP262155:AMQ262155 AWL262155:AWM262155 BGH262155:BGI262155 BQD262155:BQE262155 BZZ262155:CAA262155 CJV262155:CJW262155 CTR262155:CTS262155 DDN262155:DDO262155 DNJ262155:DNK262155 DXF262155:DXG262155 EHB262155:EHC262155 EQX262155:EQY262155 FAT262155:FAU262155 FKP262155:FKQ262155 FUL262155:FUM262155 GEH262155:GEI262155 GOD262155:GOE262155 GXZ262155:GYA262155 HHV262155:HHW262155 HRR262155:HRS262155 IBN262155:IBO262155 ILJ262155:ILK262155 IVF262155:IVG262155 JFB262155:JFC262155 JOX262155:JOY262155 JYT262155:JYU262155 KIP262155:KIQ262155 KSL262155:KSM262155 LCH262155:LCI262155 LMD262155:LME262155 LVZ262155:LWA262155 MFV262155:MFW262155 MPR262155:MPS262155 MZN262155:MZO262155 NJJ262155:NJK262155 NTF262155:NTG262155 ODB262155:ODC262155 OMX262155:OMY262155 OWT262155:OWU262155 PGP262155:PGQ262155 PQL262155:PQM262155 QAH262155:QAI262155 QKD262155:QKE262155 QTZ262155:QUA262155 RDV262155:RDW262155 RNR262155:RNS262155 RXN262155:RXO262155 SHJ262155:SHK262155 SRF262155:SRG262155 TBB262155:TBC262155 TKX262155:TKY262155 TUT262155:TUU262155 UEP262155:UEQ262155 UOL262155:UOM262155 UYH262155:UYI262155 VID262155:VIE262155 VRZ262155:VSA262155 WBV262155:WBW262155 WLR262155:WLS262155 WVN262155:WVO262155 F327691:G327691 JB327691:JC327691 SX327691:SY327691 ACT327691:ACU327691 AMP327691:AMQ327691 AWL327691:AWM327691 BGH327691:BGI327691 BQD327691:BQE327691 BZZ327691:CAA327691 CJV327691:CJW327691 CTR327691:CTS327691 DDN327691:DDO327691 DNJ327691:DNK327691 DXF327691:DXG327691 EHB327691:EHC327691 EQX327691:EQY327691 FAT327691:FAU327691 FKP327691:FKQ327691 FUL327691:FUM327691 GEH327691:GEI327691 GOD327691:GOE327691 GXZ327691:GYA327691 HHV327691:HHW327691 HRR327691:HRS327691 IBN327691:IBO327691 ILJ327691:ILK327691 IVF327691:IVG327691 JFB327691:JFC327691 JOX327691:JOY327691 JYT327691:JYU327691 KIP327691:KIQ327691 KSL327691:KSM327691 LCH327691:LCI327691 LMD327691:LME327691 LVZ327691:LWA327691 MFV327691:MFW327691 MPR327691:MPS327691 MZN327691:MZO327691 NJJ327691:NJK327691 NTF327691:NTG327691 ODB327691:ODC327691 OMX327691:OMY327691 OWT327691:OWU327691 PGP327691:PGQ327691 PQL327691:PQM327691 QAH327691:QAI327691 QKD327691:QKE327691 QTZ327691:QUA327691 RDV327691:RDW327691 RNR327691:RNS327691 RXN327691:RXO327691 SHJ327691:SHK327691 SRF327691:SRG327691 TBB327691:TBC327691 TKX327691:TKY327691 TUT327691:TUU327691 UEP327691:UEQ327691 UOL327691:UOM327691 UYH327691:UYI327691 VID327691:VIE327691 VRZ327691:VSA327691 WBV327691:WBW327691 WLR327691:WLS327691 WVN327691:WVO327691 F393227:G393227 JB393227:JC393227 SX393227:SY393227 ACT393227:ACU393227 AMP393227:AMQ393227 AWL393227:AWM393227 BGH393227:BGI393227 BQD393227:BQE393227 BZZ393227:CAA393227 CJV393227:CJW393227 CTR393227:CTS393227 DDN393227:DDO393227 DNJ393227:DNK393227 DXF393227:DXG393227 EHB393227:EHC393227 EQX393227:EQY393227 FAT393227:FAU393227 FKP393227:FKQ393227 FUL393227:FUM393227 GEH393227:GEI393227 GOD393227:GOE393227 GXZ393227:GYA393227 HHV393227:HHW393227 HRR393227:HRS393227 IBN393227:IBO393227 ILJ393227:ILK393227 IVF393227:IVG393227 JFB393227:JFC393227 JOX393227:JOY393227 JYT393227:JYU393227 KIP393227:KIQ393227 KSL393227:KSM393227 LCH393227:LCI393227 LMD393227:LME393227 LVZ393227:LWA393227 MFV393227:MFW393227 MPR393227:MPS393227 MZN393227:MZO393227 NJJ393227:NJK393227 NTF393227:NTG393227 ODB393227:ODC393227 OMX393227:OMY393227 OWT393227:OWU393227 PGP393227:PGQ393227 PQL393227:PQM393227 QAH393227:QAI393227 QKD393227:QKE393227 QTZ393227:QUA393227 RDV393227:RDW393227 RNR393227:RNS393227 RXN393227:RXO393227 SHJ393227:SHK393227 SRF393227:SRG393227 TBB393227:TBC393227 TKX393227:TKY393227 TUT393227:TUU393227 UEP393227:UEQ393227 UOL393227:UOM393227 UYH393227:UYI393227 VID393227:VIE393227 VRZ393227:VSA393227 WBV393227:WBW393227 WLR393227:WLS393227 WVN393227:WVO393227 F458763:G458763 JB458763:JC458763 SX458763:SY458763 ACT458763:ACU458763 AMP458763:AMQ458763 AWL458763:AWM458763 BGH458763:BGI458763 BQD458763:BQE458763 BZZ458763:CAA458763 CJV458763:CJW458763 CTR458763:CTS458763 DDN458763:DDO458763 DNJ458763:DNK458763 DXF458763:DXG458763 EHB458763:EHC458763 EQX458763:EQY458763 FAT458763:FAU458763 FKP458763:FKQ458763 FUL458763:FUM458763 GEH458763:GEI458763 GOD458763:GOE458763 GXZ458763:GYA458763 HHV458763:HHW458763 HRR458763:HRS458763 IBN458763:IBO458763 ILJ458763:ILK458763 IVF458763:IVG458763 JFB458763:JFC458763 JOX458763:JOY458763 JYT458763:JYU458763 KIP458763:KIQ458763 KSL458763:KSM458763 LCH458763:LCI458763 LMD458763:LME458763 LVZ458763:LWA458763 MFV458763:MFW458763 MPR458763:MPS458763 MZN458763:MZO458763 NJJ458763:NJK458763 NTF458763:NTG458763 ODB458763:ODC458763 OMX458763:OMY458763 OWT458763:OWU458763 PGP458763:PGQ458763 PQL458763:PQM458763 QAH458763:QAI458763 QKD458763:QKE458763 QTZ458763:QUA458763 RDV458763:RDW458763 RNR458763:RNS458763 RXN458763:RXO458763 SHJ458763:SHK458763 SRF458763:SRG458763 TBB458763:TBC458763 TKX458763:TKY458763 TUT458763:TUU458763 UEP458763:UEQ458763 UOL458763:UOM458763 UYH458763:UYI458763 VID458763:VIE458763 VRZ458763:VSA458763 WBV458763:WBW458763 WLR458763:WLS458763 WVN458763:WVO458763 F524299:G524299 JB524299:JC524299 SX524299:SY524299 ACT524299:ACU524299 AMP524299:AMQ524299 AWL524299:AWM524299 BGH524299:BGI524299 BQD524299:BQE524299 BZZ524299:CAA524299 CJV524299:CJW524299 CTR524299:CTS524299 DDN524299:DDO524299 DNJ524299:DNK524299 DXF524299:DXG524299 EHB524299:EHC524299 EQX524299:EQY524299 FAT524299:FAU524299 FKP524299:FKQ524299 FUL524299:FUM524299 GEH524299:GEI524299 GOD524299:GOE524299 GXZ524299:GYA524299 HHV524299:HHW524299 HRR524299:HRS524299 IBN524299:IBO524299 ILJ524299:ILK524299 IVF524299:IVG524299 JFB524299:JFC524299 JOX524299:JOY524299 JYT524299:JYU524299 KIP524299:KIQ524299 KSL524299:KSM524299 LCH524299:LCI524299 LMD524299:LME524299 LVZ524299:LWA524299 MFV524299:MFW524299 MPR524299:MPS524299 MZN524299:MZO524299 NJJ524299:NJK524299 NTF524299:NTG524299 ODB524299:ODC524299 OMX524299:OMY524299 OWT524299:OWU524299 PGP524299:PGQ524299 PQL524299:PQM524299 QAH524299:QAI524299 QKD524299:QKE524299 QTZ524299:QUA524299 RDV524299:RDW524299 RNR524299:RNS524299 RXN524299:RXO524299 SHJ524299:SHK524299 SRF524299:SRG524299 TBB524299:TBC524299 TKX524299:TKY524299 TUT524299:TUU524299 UEP524299:UEQ524299 UOL524299:UOM524299 UYH524299:UYI524299 VID524299:VIE524299 VRZ524299:VSA524299 WBV524299:WBW524299 WLR524299:WLS524299 WVN524299:WVO524299 F589835:G589835 JB589835:JC589835 SX589835:SY589835 ACT589835:ACU589835 AMP589835:AMQ589835 AWL589835:AWM589835 BGH589835:BGI589835 BQD589835:BQE589835 BZZ589835:CAA589835 CJV589835:CJW589835 CTR589835:CTS589835 DDN589835:DDO589835 DNJ589835:DNK589835 DXF589835:DXG589835 EHB589835:EHC589835 EQX589835:EQY589835 FAT589835:FAU589835 FKP589835:FKQ589835 FUL589835:FUM589835 GEH589835:GEI589835 GOD589835:GOE589835 GXZ589835:GYA589835 HHV589835:HHW589835 HRR589835:HRS589835 IBN589835:IBO589835 ILJ589835:ILK589835 IVF589835:IVG589835 JFB589835:JFC589835 JOX589835:JOY589835 JYT589835:JYU589835 KIP589835:KIQ589835 KSL589835:KSM589835 LCH589835:LCI589835 LMD589835:LME589835 LVZ589835:LWA589835 MFV589835:MFW589835 MPR589835:MPS589835 MZN589835:MZO589835 NJJ589835:NJK589835 NTF589835:NTG589835 ODB589835:ODC589835 OMX589835:OMY589835 OWT589835:OWU589835 PGP589835:PGQ589835 PQL589835:PQM589835 QAH589835:QAI589835 QKD589835:QKE589835 QTZ589835:QUA589835 RDV589835:RDW589835 RNR589835:RNS589835 RXN589835:RXO589835 SHJ589835:SHK589835 SRF589835:SRG589835 TBB589835:TBC589835 TKX589835:TKY589835 TUT589835:TUU589835 UEP589835:UEQ589835 UOL589835:UOM589835 UYH589835:UYI589835 VID589835:VIE589835 VRZ589835:VSA589835 WBV589835:WBW589835 WLR589835:WLS589835 WVN589835:WVO589835 F655371:G655371 JB655371:JC655371 SX655371:SY655371 ACT655371:ACU655371 AMP655371:AMQ655371 AWL655371:AWM655371 BGH655371:BGI655371 BQD655371:BQE655371 BZZ655371:CAA655371 CJV655371:CJW655371 CTR655371:CTS655371 DDN655371:DDO655371 DNJ655371:DNK655371 DXF655371:DXG655371 EHB655371:EHC655371 EQX655371:EQY655371 FAT655371:FAU655371 FKP655371:FKQ655371 FUL655371:FUM655371 GEH655371:GEI655371 GOD655371:GOE655371 GXZ655371:GYA655371 HHV655371:HHW655371 HRR655371:HRS655371 IBN655371:IBO655371 ILJ655371:ILK655371 IVF655371:IVG655371 JFB655371:JFC655371 JOX655371:JOY655371 JYT655371:JYU655371 KIP655371:KIQ655371 KSL655371:KSM655371 LCH655371:LCI655371 LMD655371:LME655371 LVZ655371:LWA655371 MFV655371:MFW655371 MPR655371:MPS655371 MZN655371:MZO655371 NJJ655371:NJK655371 NTF655371:NTG655371 ODB655371:ODC655371 OMX655371:OMY655371 OWT655371:OWU655371 PGP655371:PGQ655371 PQL655371:PQM655371 QAH655371:QAI655371 QKD655371:QKE655371 QTZ655371:QUA655371 RDV655371:RDW655371 RNR655371:RNS655371 RXN655371:RXO655371 SHJ655371:SHK655371 SRF655371:SRG655371 TBB655371:TBC655371 TKX655371:TKY655371 TUT655371:TUU655371 UEP655371:UEQ655371 UOL655371:UOM655371 UYH655371:UYI655371 VID655371:VIE655371 VRZ655371:VSA655371 WBV655371:WBW655371 WLR655371:WLS655371 WVN655371:WVO655371 F720907:G720907 JB720907:JC720907 SX720907:SY720907 ACT720907:ACU720907 AMP720907:AMQ720907 AWL720907:AWM720907 BGH720907:BGI720907 BQD720907:BQE720907 BZZ720907:CAA720907 CJV720907:CJW720907 CTR720907:CTS720907 DDN720907:DDO720907 DNJ720907:DNK720907 DXF720907:DXG720907 EHB720907:EHC720907 EQX720907:EQY720907 FAT720907:FAU720907 FKP720907:FKQ720907 FUL720907:FUM720907 GEH720907:GEI720907 GOD720907:GOE720907 GXZ720907:GYA720907 HHV720907:HHW720907 HRR720907:HRS720907 IBN720907:IBO720907 ILJ720907:ILK720907 IVF720907:IVG720907 JFB720907:JFC720907 JOX720907:JOY720907 JYT720907:JYU720907 KIP720907:KIQ720907 KSL720907:KSM720907 LCH720907:LCI720907 LMD720907:LME720907 LVZ720907:LWA720907 MFV720907:MFW720907 MPR720907:MPS720907 MZN720907:MZO720907 NJJ720907:NJK720907 NTF720907:NTG720907 ODB720907:ODC720907 OMX720907:OMY720907 OWT720907:OWU720907 PGP720907:PGQ720907 PQL720907:PQM720907 QAH720907:QAI720907 QKD720907:QKE720907 QTZ720907:QUA720907 RDV720907:RDW720907 RNR720907:RNS720907 RXN720907:RXO720907 SHJ720907:SHK720907 SRF720907:SRG720907 TBB720907:TBC720907 TKX720907:TKY720907 TUT720907:TUU720907 UEP720907:UEQ720907 UOL720907:UOM720907 UYH720907:UYI720907 VID720907:VIE720907 VRZ720907:VSA720907 WBV720907:WBW720907 WLR720907:WLS720907 WVN720907:WVO720907 F786443:G786443 JB786443:JC786443 SX786443:SY786443 ACT786443:ACU786443 AMP786443:AMQ786443 AWL786443:AWM786443 BGH786443:BGI786443 BQD786443:BQE786443 BZZ786443:CAA786443 CJV786443:CJW786443 CTR786443:CTS786443 DDN786443:DDO786443 DNJ786443:DNK786443 DXF786443:DXG786443 EHB786443:EHC786443 EQX786443:EQY786443 FAT786443:FAU786443 FKP786443:FKQ786443 FUL786443:FUM786443 GEH786443:GEI786443 GOD786443:GOE786443 GXZ786443:GYA786443 HHV786443:HHW786443 HRR786443:HRS786443 IBN786443:IBO786443 ILJ786443:ILK786443 IVF786443:IVG786443 JFB786443:JFC786443 JOX786443:JOY786443 JYT786443:JYU786443 KIP786443:KIQ786443 KSL786443:KSM786443 LCH786443:LCI786443 LMD786443:LME786443 LVZ786443:LWA786443 MFV786443:MFW786443 MPR786443:MPS786443 MZN786443:MZO786443 NJJ786443:NJK786443 NTF786443:NTG786443 ODB786443:ODC786443 OMX786443:OMY786443 OWT786443:OWU786443 PGP786443:PGQ786443 PQL786443:PQM786443 QAH786443:QAI786443 QKD786443:QKE786443 QTZ786443:QUA786443 RDV786443:RDW786443 RNR786443:RNS786443 RXN786443:RXO786443 SHJ786443:SHK786443 SRF786443:SRG786443 TBB786443:TBC786443 TKX786443:TKY786443 TUT786443:TUU786443 UEP786443:UEQ786443 UOL786443:UOM786443 UYH786443:UYI786443 VID786443:VIE786443 VRZ786443:VSA786443 WBV786443:WBW786443 WLR786443:WLS786443 WVN786443:WVO786443 F851979:G851979 JB851979:JC851979 SX851979:SY851979 ACT851979:ACU851979 AMP851979:AMQ851979 AWL851979:AWM851979 BGH851979:BGI851979 BQD851979:BQE851979 BZZ851979:CAA851979 CJV851979:CJW851979 CTR851979:CTS851979 DDN851979:DDO851979 DNJ851979:DNK851979 DXF851979:DXG851979 EHB851979:EHC851979 EQX851979:EQY851979 FAT851979:FAU851979 FKP851979:FKQ851979 FUL851979:FUM851979 GEH851979:GEI851979 GOD851979:GOE851979 GXZ851979:GYA851979 HHV851979:HHW851979 HRR851979:HRS851979 IBN851979:IBO851979 ILJ851979:ILK851979 IVF851979:IVG851979 JFB851979:JFC851979 JOX851979:JOY851979 JYT851979:JYU851979 KIP851979:KIQ851979 KSL851979:KSM851979 LCH851979:LCI851979 LMD851979:LME851979 LVZ851979:LWA851979 MFV851979:MFW851979 MPR851979:MPS851979 MZN851979:MZO851979 NJJ851979:NJK851979 NTF851979:NTG851979 ODB851979:ODC851979 OMX851979:OMY851979 OWT851979:OWU851979 PGP851979:PGQ851979 PQL851979:PQM851979 QAH851979:QAI851979 QKD851979:QKE851979 QTZ851979:QUA851979 RDV851979:RDW851979 RNR851979:RNS851979 RXN851979:RXO851979 SHJ851979:SHK851979 SRF851979:SRG851979 TBB851979:TBC851979 TKX851979:TKY851979 TUT851979:TUU851979 UEP851979:UEQ851979 UOL851979:UOM851979 UYH851979:UYI851979 VID851979:VIE851979 VRZ851979:VSA851979 WBV851979:WBW851979 WLR851979:WLS851979 WVN851979:WVO851979 F917515:G917515 JB917515:JC917515 SX917515:SY917515 ACT917515:ACU917515 AMP917515:AMQ917515 AWL917515:AWM917515 BGH917515:BGI917515 BQD917515:BQE917515 BZZ917515:CAA917515 CJV917515:CJW917515 CTR917515:CTS917515 DDN917515:DDO917515 DNJ917515:DNK917515 DXF917515:DXG917515 EHB917515:EHC917515 EQX917515:EQY917515 FAT917515:FAU917515 FKP917515:FKQ917515 FUL917515:FUM917515 GEH917515:GEI917515 GOD917515:GOE917515 GXZ917515:GYA917515 HHV917515:HHW917515 HRR917515:HRS917515 IBN917515:IBO917515 ILJ917515:ILK917515 IVF917515:IVG917515 JFB917515:JFC917515 JOX917515:JOY917515 JYT917515:JYU917515 KIP917515:KIQ917515 KSL917515:KSM917515 LCH917515:LCI917515 LMD917515:LME917515 LVZ917515:LWA917515 MFV917515:MFW917515 MPR917515:MPS917515 MZN917515:MZO917515 NJJ917515:NJK917515 NTF917515:NTG917515 ODB917515:ODC917515 OMX917515:OMY917515 OWT917515:OWU917515 PGP917515:PGQ917515 PQL917515:PQM917515 QAH917515:QAI917515 QKD917515:QKE917515 QTZ917515:QUA917515 RDV917515:RDW917515 RNR917515:RNS917515 RXN917515:RXO917515 SHJ917515:SHK917515 SRF917515:SRG917515 TBB917515:TBC917515 TKX917515:TKY917515 TUT917515:TUU917515 UEP917515:UEQ917515 UOL917515:UOM917515 UYH917515:UYI917515 VID917515:VIE917515 VRZ917515:VSA917515 WBV917515:WBW917515 WLR917515:WLS917515 WVN917515:WVO917515 F983051:G983051 JB983051:JC983051 SX983051:SY983051 ACT983051:ACU983051 AMP983051:AMQ983051 AWL983051:AWM983051 BGH983051:BGI983051 BQD983051:BQE983051 BZZ983051:CAA983051 CJV983051:CJW983051 CTR983051:CTS983051 DDN983051:DDO983051 DNJ983051:DNK983051 DXF983051:DXG983051 EHB983051:EHC983051 EQX983051:EQY983051 FAT983051:FAU983051 FKP983051:FKQ983051 FUL983051:FUM983051 GEH983051:GEI983051 GOD983051:GOE983051 GXZ983051:GYA983051 HHV983051:HHW983051 HRR983051:HRS983051 IBN983051:IBO983051 ILJ983051:ILK983051 IVF983051:IVG983051 JFB983051:JFC983051 JOX983051:JOY983051 JYT983051:JYU983051 KIP983051:KIQ983051 KSL983051:KSM983051 LCH983051:LCI983051 LMD983051:LME983051 LVZ983051:LWA983051 MFV983051:MFW983051 MPR983051:MPS983051 MZN983051:MZO983051 NJJ983051:NJK983051 NTF983051:NTG983051 ODB983051:ODC983051 OMX983051:OMY983051 OWT983051:OWU983051 PGP983051:PGQ983051 PQL983051:PQM983051 QAH983051:QAI983051 QKD983051:QKE983051 QTZ983051:QUA983051 RDV983051:RDW983051 RNR983051:RNS983051 RXN983051:RXO983051 SHJ983051:SHK983051 SRF983051:SRG983051 TBB983051:TBC983051 TKX983051:TKY983051 TUT983051:TUU983051 UEP983051:UEQ983051 UOL983051:UOM983051 UYH983051:UYI983051 VID983051:VIE983051 VRZ983051:VSA983051 WBV983051:WBW983051 WLR983051:WLS983051 WVN983051:WVO983051 WBV983059:WBW983060 JB25:JC25 SX25:SY25 ACT25:ACU25 AMP25:AMQ25 AWL25:AWM25 BGH25:BGI25 BQD25:BQE25 BZZ25:CAA25 CJV25:CJW25 CTR25:CTS25 DDN25:DDO25 DNJ25:DNK25 DXF25:DXG25 EHB25:EHC25 EQX25:EQY25 FAT25:FAU25 FKP25:FKQ25 FUL25:FUM25 GEH25:GEI25 GOD25:GOE25 GXZ25:GYA25 HHV25:HHW25 HRR25:HRS25 IBN25:IBO25 ILJ25:ILK25 IVF25:IVG25 JFB25:JFC25 JOX25:JOY25 JYT25:JYU25 KIP25:KIQ25 KSL25:KSM25 LCH25:LCI25 LMD25:LME25 LVZ25:LWA25 MFV25:MFW25 MPR25:MPS25 MZN25:MZO25 NJJ25:NJK25 NTF25:NTG25 ODB25:ODC25 OMX25:OMY25 OWT25:OWU25 PGP25:PGQ25 PQL25:PQM25 QAH25:QAI25 QKD25:QKE25 QTZ25:QUA25 RDV25:RDW25 RNR25:RNS25 RXN25:RXO25 SHJ25:SHK25 SRF25:SRG25 TBB25:TBC25 TKX25:TKY25 TUT25:TUU25 UEP25:UEQ25 UOL25:UOM25 UYH25:UYI25 VID25:VIE25 VRZ25:VSA25 WBV25:WBW25 WLR25:WLS25 WVN25:WVO25 F65551:G65551 JB65551:JC65551 SX65551:SY65551 ACT65551:ACU65551 AMP65551:AMQ65551 AWL65551:AWM65551 BGH65551:BGI65551 BQD65551:BQE65551 BZZ65551:CAA65551 CJV65551:CJW65551 CTR65551:CTS65551 DDN65551:DDO65551 DNJ65551:DNK65551 DXF65551:DXG65551 EHB65551:EHC65551 EQX65551:EQY65551 FAT65551:FAU65551 FKP65551:FKQ65551 FUL65551:FUM65551 GEH65551:GEI65551 GOD65551:GOE65551 GXZ65551:GYA65551 HHV65551:HHW65551 HRR65551:HRS65551 IBN65551:IBO65551 ILJ65551:ILK65551 IVF65551:IVG65551 JFB65551:JFC65551 JOX65551:JOY65551 JYT65551:JYU65551 KIP65551:KIQ65551 KSL65551:KSM65551 LCH65551:LCI65551 LMD65551:LME65551 LVZ65551:LWA65551 MFV65551:MFW65551 MPR65551:MPS65551 MZN65551:MZO65551 NJJ65551:NJK65551 NTF65551:NTG65551 ODB65551:ODC65551 OMX65551:OMY65551 OWT65551:OWU65551 PGP65551:PGQ65551 PQL65551:PQM65551 QAH65551:QAI65551 QKD65551:QKE65551 QTZ65551:QUA65551 RDV65551:RDW65551 RNR65551:RNS65551 RXN65551:RXO65551 SHJ65551:SHK65551 SRF65551:SRG65551 TBB65551:TBC65551 TKX65551:TKY65551 TUT65551:TUU65551 UEP65551:UEQ65551 UOL65551:UOM65551 UYH65551:UYI65551 VID65551:VIE65551 VRZ65551:VSA65551 WBV65551:WBW65551 WLR65551:WLS65551 WVN65551:WVO65551 F131087:G131087 JB131087:JC131087 SX131087:SY131087 ACT131087:ACU131087 AMP131087:AMQ131087 AWL131087:AWM131087 BGH131087:BGI131087 BQD131087:BQE131087 BZZ131087:CAA131087 CJV131087:CJW131087 CTR131087:CTS131087 DDN131087:DDO131087 DNJ131087:DNK131087 DXF131087:DXG131087 EHB131087:EHC131087 EQX131087:EQY131087 FAT131087:FAU131087 FKP131087:FKQ131087 FUL131087:FUM131087 GEH131087:GEI131087 GOD131087:GOE131087 GXZ131087:GYA131087 HHV131087:HHW131087 HRR131087:HRS131087 IBN131087:IBO131087 ILJ131087:ILK131087 IVF131087:IVG131087 JFB131087:JFC131087 JOX131087:JOY131087 JYT131087:JYU131087 KIP131087:KIQ131087 KSL131087:KSM131087 LCH131087:LCI131087 LMD131087:LME131087 LVZ131087:LWA131087 MFV131087:MFW131087 MPR131087:MPS131087 MZN131087:MZO131087 NJJ131087:NJK131087 NTF131087:NTG131087 ODB131087:ODC131087 OMX131087:OMY131087 OWT131087:OWU131087 PGP131087:PGQ131087 PQL131087:PQM131087 QAH131087:QAI131087 QKD131087:QKE131087 QTZ131087:QUA131087 RDV131087:RDW131087 RNR131087:RNS131087 RXN131087:RXO131087 SHJ131087:SHK131087 SRF131087:SRG131087 TBB131087:TBC131087 TKX131087:TKY131087 TUT131087:TUU131087 UEP131087:UEQ131087 UOL131087:UOM131087 UYH131087:UYI131087 VID131087:VIE131087 VRZ131087:VSA131087 WBV131087:WBW131087 WLR131087:WLS131087 WVN131087:WVO131087 F196623:G196623 JB196623:JC196623 SX196623:SY196623 ACT196623:ACU196623 AMP196623:AMQ196623 AWL196623:AWM196623 BGH196623:BGI196623 BQD196623:BQE196623 BZZ196623:CAA196623 CJV196623:CJW196623 CTR196623:CTS196623 DDN196623:DDO196623 DNJ196623:DNK196623 DXF196623:DXG196623 EHB196623:EHC196623 EQX196623:EQY196623 FAT196623:FAU196623 FKP196623:FKQ196623 FUL196623:FUM196623 GEH196623:GEI196623 GOD196623:GOE196623 GXZ196623:GYA196623 HHV196623:HHW196623 HRR196623:HRS196623 IBN196623:IBO196623 ILJ196623:ILK196623 IVF196623:IVG196623 JFB196623:JFC196623 JOX196623:JOY196623 JYT196623:JYU196623 KIP196623:KIQ196623 KSL196623:KSM196623 LCH196623:LCI196623 LMD196623:LME196623 LVZ196623:LWA196623 MFV196623:MFW196623 MPR196623:MPS196623 MZN196623:MZO196623 NJJ196623:NJK196623 NTF196623:NTG196623 ODB196623:ODC196623 OMX196623:OMY196623 OWT196623:OWU196623 PGP196623:PGQ196623 PQL196623:PQM196623 QAH196623:QAI196623 QKD196623:QKE196623 QTZ196623:QUA196623 RDV196623:RDW196623 RNR196623:RNS196623 RXN196623:RXO196623 SHJ196623:SHK196623 SRF196623:SRG196623 TBB196623:TBC196623 TKX196623:TKY196623 TUT196623:TUU196623 UEP196623:UEQ196623 UOL196623:UOM196623 UYH196623:UYI196623 VID196623:VIE196623 VRZ196623:VSA196623 WBV196623:WBW196623 WLR196623:WLS196623 WVN196623:WVO196623 F262159:G262159 JB262159:JC262159 SX262159:SY262159 ACT262159:ACU262159 AMP262159:AMQ262159 AWL262159:AWM262159 BGH262159:BGI262159 BQD262159:BQE262159 BZZ262159:CAA262159 CJV262159:CJW262159 CTR262159:CTS262159 DDN262159:DDO262159 DNJ262159:DNK262159 DXF262159:DXG262159 EHB262159:EHC262159 EQX262159:EQY262159 FAT262159:FAU262159 FKP262159:FKQ262159 FUL262159:FUM262159 GEH262159:GEI262159 GOD262159:GOE262159 GXZ262159:GYA262159 HHV262159:HHW262159 HRR262159:HRS262159 IBN262159:IBO262159 ILJ262159:ILK262159 IVF262159:IVG262159 JFB262159:JFC262159 JOX262159:JOY262159 JYT262159:JYU262159 KIP262159:KIQ262159 KSL262159:KSM262159 LCH262159:LCI262159 LMD262159:LME262159 LVZ262159:LWA262159 MFV262159:MFW262159 MPR262159:MPS262159 MZN262159:MZO262159 NJJ262159:NJK262159 NTF262159:NTG262159 ODB262159:ODC262159 OMX262159:OMY262159 OWT262159:OWU262159 PGP262159:PGQ262159 PQL262159:PQM262159 QAH262159:QAI262159 QKD262159:QKE262159 QTZ262159:QUA262159 RDV262159:RDW262159 RNR262159:RNS262159 RXN262159:RXO262159 SHJ262159:SHK262159 SRF262159:SRG262159 TBB262159:TBC262159 TKX262159:TKY262159 TUT262159:TUU262159 UEP262159:UEQ262159 UOL262159:UOM262159 UYH262159:UYI262159 VID262159:VIE262159 VRZ262159:VSA262159 WBV262159:WBW262159 WLR262159:WLS262159 WVN262159:WVO262159 F327695:G327695 JB327695:JC327695 SX327695:SY327695 ACT327695:ACU327695 AMP327695:AMQ327695 AWL327695:AWM327695 BGH327695:BGI327695 BQD327695:BQE327695 BZZ327695:CAA327695 CJV327695:CJW327695 CTR327695:CTS327695 DDN327695:DDO327695 DNJ327695:DNK327695 DXF327695:DXG327695 EHB327695:EHC327695 EQX327695:EQY327695 FAT327695:FAU327695 FKP327695:FKQ327695 FUL327695:FUM327695 GEH327695:GEI327695 GOD327695:GOE327695 GXZ327695:GYA327695 HHV327695:HHW327695 HRR327695:HRS327695 IBN327695:IBO327695 ILJ327695:ILK327695 IVF327695:IVG327695 JFB327695:JFC327695 JOX327695:JOY327695 JYT327695:JYU327695 KIP327695:KIQ327695 KSL327695:KSM327695 LCH327695:LCI327695 LMD327695:LME327695 LVZ327695:LWA327695 MFV327695:MFW327695 MPR327695:MPS327695 MZN327695:MZO327695 NJJ327695:NJK327695 NTF327695:NTG327695 ODB327695:ODC327695 OMX327695:OMY327695 OWT327695:OWU327695 PGP327695:PGQ327695 PQL327695:PQM327695 QAH327695:QAI327695 QKD327695:QKE327695 QTZ327695:QUA327695 RDV327695:RDW327695 RNR327695:RNS327695 RXN327695:RXO327695 SHJ327695:SHK327695 SRF327695:SRG327695 TBB327695:TBC327695 TKX327695:TKY327695 TUT327695:TUU327695 UEP327695:UEQ327695 UOL327695:UOM327695 UYH327695:UYI327695 VID327695:VIE327695 VRZ327695:VSA327695 WBV327695:WBW327695 WLR327695:WLS327695 WVN327695:WVO327695 F393231:G393231 JB393231:JC393231 SX393231:SY393231 ACT393231:ACU393231 AMP393231:AMQ393231 AWL393231:AWM393231 BGH393231:BGI393231 BQD393231:BQE393231 BZZ393231:CAA393231 CJV393231:CJW393231 CTR393231:CTS393231 DDN393231:DDO393231 DNJ393231:DNK393231 DXF393231:DXG393231 EHB393231:EHC393231 EQX393231:EQY393231 FAT393231:FAU393231 FKP393231:FKQ393231 FUL393231:FUM393231 GEH393231:GEI393231 GOD393231:GOE393231 GXZ393231:GYA393231 HHV393231:HHW393231 HRR393231:HRS393231 IBN393231:IBO393231 ILJ393231:ILK393231 IVF393231:IVG393231 JFB393231:JFC393231 JOX393231:JOY393231 JYT393231:JYU393231 KIP393231:KIQ393231 KSL393231:KSM393231 LCH393231:LCI393231 LMD393231:LME393231 LVZ393231:LWA393231 MFV393231:MFW393231 MPR393231:MPS393231 MZN393231:MZO393231 NJJ393231:NJK393231 NTF393231:NTG393231 ODB393231:ODC393231 OMX393231:OMY393231 OWT393231:OWU393231 PGP393231:PGQ393231 PQL393231:PQM393231 QAH393231:QAI393231 QKD393231:QKE393231 QTZ393231:QUA393231 RDV393231:RDW393231 RNR393231:RNS393231 RXN393231:RXO393231 SHJ393231:SHK393231 SRF393231:SRG393231 TBB393231:TBC393231 TKX393231:TKY393231 TUT393231:TUU393231 UEP393231:UEQ393231 UOL393231:UOM393231 UYH393231:UYI393231 VID393231:VIE393231 VRZ393231:VSA393231 WBV393231:WBW393231 WLR393231:WLS393231 WVN393231:WVO393231 F458767:G458767 JB458767:JC458767 SX458767:SY458767 ACT458767:ACU458767 AMP458767:AMQ458767 AWL458767:AWM458767 BGH458767:BGI458767 BQD458767:BQE458767 BZZ458767:CAA458767 CJV458767:CJW458767 CTR458767:CTS458767 DDN458767:DDO458767 DNJ458767:DNK458767 DXF458767:DXG458767 EHB458767:EHC458767 EQX458767:EQY458767 FAT458767:FAU458767 FKP458767:FKQ458767 FUL458767:FUM458767 GEH458767:GEI458767 GOD458767:GOE458767 GXZ458767:GYA458767 HHV458767:HHW458767 HRR458767:HRS458767 IBN458767:IBO458767 ILJ458767:ILK458767 IVF458767:IVG458767 JFB458767:JFC458767 JOX458767:JOY458767 JYT458767:JYU458767 KIP458767:KIQ458767 KSL458767:KSM458767 LCH458767:LCI458767 LMD458767:LME458767 LVZ458767:LWA458767 MFV458767:MFW458767 MPR458767:MPS458767 MZN458767:MZO458767 NJJ458767:NJK458767 NTF458767:NTG458767 ODB458767:ODC458767 OMX458767:OMY458767 OWT458767:OWU458767 PGP458767:PGQ458767 PQL458767:PQM458767 QAH458767:QAI458767 QKD458767:QKE458767 QTZ458767:QUA458767 RDV458767:RDW458767 RNR458767:RNS458767 RXN458767:RXO458767 SHJ458767:SHK458767 SRF458767:SRG458767 TBB458767:TBC458767 TKX458767:TKY458767 TUT458767:TUU458767 UEP458767:UEQ458767 UOL458767:UOM458767 UYH458767:UYI458767 VID458767:VIE458767 VRZ458767:VSA458767 WBV458767:WBW458767 WLR458767:WLS458767 WVN458767:WVO458767 F524303:G524303 JB524303:JC524303 SX524303:SY524303 ACT524303:ACU524303 AMP524303:AMQ524303 AWL524303:AWM524303 BGH524303:BGI524303 BQD524303:BQE524303 BZZ524303:CAA524303 CJV524303:CJW524303 CTR524303:CTS524303 DDN524303:DDO524303 DNJ524303:DNK524303 DXF524303:DXG524303 EHB524303:EHC524303 EQX524303:EQY524303 FAT524303:FAU524303 FKP524303:FKQ524303 FUL524303:FUM524303 GEH524303:GEI524303 GOD524303:GOE524303 GXZ524303:GYA524303 HHV524303:HHW524303 HRR524303:HRS524303 IBN524303:IBO524303 ILJ524303:ILK524303 IVF524303:IVG524303 JFB524303:JFC524303 JOX524303:JOY524303 JYT524303:JYU524303 KIP524303:KIQ524303 KSL524303:KSM524303 LCH524303:LCI524303 LMD524303:LME524303 LVZ524303:LWA524303 MFV524303:MFW524303 MPR524303:MPS524303 MZN524303:MZO524303 NJJ524303:NJK524303 NTF524303:NTG524303 ODB524303:ODC524303 OMX524303:OMY524303 OWT524303:OWU524303 PGP524303:PGQ524303 PQL524303:PQM524303 QAH524303:QAI524303 QKD524303:QKE524303 QTZ524303:QUA524303 RDV524303:RDW524303 RNR524303:RNS524303 RXN524303:RXO524303 SHJ524303:SHK524303 SRF524303:SRG524303 TBB524303:TBC524303 TKX524303:TKY524303 TUT524303:TUU524303 UEP524303:UEQ524303 UOL524303:UOM524303 UYH524303:UYI524303 VID524303:VIE524303 VRZ524303:VSA524303 WBV524303:WBW524303 WLR524303:WLS524303 WVN524303:WVO524303 F589839:G589839 JB589839:JC589839 SX589839:SY589839 ACT589839:ACU589839 AMP589839:AMQ589839 AWL589839:AWM589839 BGH589839:BGI589839 BQD589839:BQE589839 BZZ589839:CAA589839 CJV589839:CJW589839 CTR589839:CTS589839 DDN589839:DDO589839 DNJ589839:DNK589839 DXF589839:DXG589839 EHB589839:EHC589839 EQX589839:EQY589839 FAT589839:FAU589839 FKP589839:FKQ589839 FUL589839:FUM589839 GEH589839:GEI589839 GOD589839:GOE589839 GXZ589839:GYA589839 HHV589839:HHW589839 HRR589839:HRS589839 IBN589839:IBO589839 ILJ589839:ILK589839 IVF589839:IVG589839 JFB589839:JFC589839 JOX589839:JOY589839 JYT589839:JYU589839 KIP589839:KIQ589839 KSL589839:KSM589839 LCH589839:LCI589839 LMD589839:LME589839 LVZ589839:LWA589839 MFV589839:MFW589839 MPR589839:MPS589839 MZN589839:MZO589839 NJJ589839:NJK589839 NTF589839:NTG589839 ODB589839:ODC589839 OMX589839:OMY589839 OWT589839:OWU589839 PGP589839:PGQ589839 PQL589839:PQM589839 QAH589839:QAI589839 QKD589839:QKE589839 QTZ589839:QUA589839 RDV589839:RDW589839 RNR589839:RNS589839 RXN589839:RXO589839 SHJ589839:SHK589839 SRF589839:SRG589839 TBB589839:TBC589839 TKX589839:TKY589839 TUT589839:TUU589839 UEP589839:UEQ589839 UOL589839:UOM589839 UYH589839:UYI589839 VID589839:VIE589839 VRZ589839:VSA589839 WBV589839:WBW589839 WLR589839:WLS589839 WVN589839:WVO589839 F655375:G655375 JB655375:JC655375 SX655375:SY655375 ACT655375:ACU655375 AMP655375:AMQ655375 AWL655375:AWM655375 BGH655375:BGI655375 BQD655375:BQE655375 BZZ655375:CAA655375 CJV655375:CJW655375 CTR655375:CTS655375 DDN655375:DDO655375 DNJ655375:DNK655375 DXF655375:DXG655375 EHB655375:EHC655375 EQX655375:EQY655375 FAT655375:FAU655375 FKP655375:FKQ655375 FUL655375:FUM655375 GEH655375:GEI655375 GOD655375:GOE655375 GXZ655375:GYA655375 HHV655375:HHW655375 HRR655375:HRS655375 IBN655375:IBO655375 ILJ655375:ILK655375 IVF655375:IVG655375 JFB655375:JFC655375 JOX655375:JOY655375 JYT655375:JYU655375 KIP655375:KIQ655375 KSL655375:KSM655375 LCH655375:LCI655375 LMD655375:LME655375 LVZ655375:LWA655375 MFV655375:MFW655375 MPR655375:MPS655375 MZN655375:MZO655375 NJJ655375:NJK655375 NTF655375:NTG655375 ODB655375:ODC655375 OMX655375:OMY655375 OWT655375:OWU655375 PGP655375:PGQ655375 PQL655375:PQM655375 QAH655375:QAI655375 QKD655375:QKE655375 QTZ655375:QUA655375 RDV655375:RDW655375 RNR655375:RNS655375 RXN655375:RXO655375 SHJ655375:SHK655375 SRF655375:SRG655375 TBB655375:TBC655375 TKX655375:TKY655375 TUT655375:TUU655375 UEP655375:UEQ655375 UOL655375:UOM655375 UYH655375:UYI655375 VID655375:VIE655375 VRZ655375:VSA655375 WBV655375:WBW655375 WLR655375:WLS655375 WVN655375:WVO655375 F720911:G720911 JB720911:JC720911 SX720911:SY720911 ACT720911:ACU720911 AMP720911:AMQ720911 AWL720911:AWM720911 BGH720911:BGI720911 BQD720911:BQE720911 BZZ720911:CAA720911 CJV720911:CJW720911 CTR720911:CTS720911 DDN720911:DDO720911 DNJ720911:DNK720911 DXF720911:DXG720911 EHB720911:EHC720911 EQX720911:EQY720911 FAT720911:FAU720911 FKP720911:FKQ720911 FUL720911:FUM720911 GEH720911:GEI720911 GOD720911:GOE720911 GXZ720911:GYA720911 HHV720911:HHW720911 HRR720911:HRS720911 IBN720911:IBO720911 ILJ720911:ILK720911 IVF720911:IVG720911 JFB720911:JFC720911 JOX720911:JOY720911 JYT720911:JYU720911 KIP720911:KIQ720911 KSL720911:KSM720911 LCH720911:LCI720911 LMD720911:LME720911 LVZ720911:LWA720911 MFV720911:MFW720911 MPR720911:MPS720911 MZN720911:MZO720911 NJJ720911:NJK720911 NTF720911:NTG720911 ODB720911:ODC720911 OMX720911:OMY720911 OWT720911:OWU720911 PGP720911:PGQ720911 PQL720911:PQM720911 QAH720911:QAI720911 QKD720911:QKE720911 QTZ720911:QUA720911 RDV720911:RDW720911 RNR720911:RNS720911 RXN720911:RXO720911 SHJ720911:SHK720911 SRF720911:SRG720911 TBB720911:TBC720911 TKX720911:TKY720911 TUT720911:TUU720911 UEP720911:UEQ720911 UOL720911:UOM720911 UYH720911:UYI720911 VID720911:VIE720911 VRZ720911:VSA720911 WBV720911:WBW720911 WLR720911:WLS720911 WVN720911:WVO720911 F786447:G786447 JB786447:JC786447 SX786447:SY786447 ACT786447:ACU786447 AMP786447:AMQ786447 AWL786447:AWM786447 BGH786447:BGI786447 BQD786447:BQE786447 BZZ786447:CAA786447 CJV786447:CJW786447 CTR786447:CTS786447 DDN786447:DDO786447 DNJ786447:DNK786447 DXF786447:DXG786447 EHB786447:EHC786447 EQX786447:EQY786447 FAT786447:FAU786447 FKP786447:FKQ786447 FUL786447:FUM786447 GEH786447:GEI786447 GOD786447:GOE786447 GXZ786447:GYA786447 HHV786447:HHW786447 HRR786447:HRS786447 IBN786447:IBO786447 ILJ786447:ILK786447 IVF786447:IVG786447 JFB786447:JFC786447 JOX786447:JOY786447 JYT786447:JYU786447 KIP786447:KIQ786447 KSL786447:KSM786447 LCH786447:LCI786447 LMD786447:LME786447 LVZ786447:LWA786447 MFV786447:MFW786447 MPR786447:MPS786447 MZN786447:MZO786447 NJJ786447:NJK786447 NTF786447:NTG786447 ODB786447:ODC786447 OMX786447:OMY786447 OWT786447:OWU786447 PGP786447:PGQ786447 PQL786447:PQM786447 QAH786447:QAI786447 QKD786447:QKE786447 QTZ786447:QUA786447 RDV786447:RDW786447 RNR786447:RNS786447 RXN786447:RXO786447 SHJ786447:SHK786447 SRF786447:SRG786447 TBB786447:TBC786447 TKX786447:TKY786447 TUT786447:TUU786447 UEP786447:UEQ786447 UOL786447:UOM786447 UYH786447:UYI786447 VID786447:VIE786447 VRZ786447:VSA786447 WBV786447:WBW786447 WLR786447:WLS786447 WVN786447:WVO786447 F851983:G851983 JB851983:JC851983 SX851983:SY851983 ACT851983:ACU851983 AMP851983:AMQ851983 AWL851983:AWM851983 BGH851983:BGI851983 BQD851983:BQE851983 BZZ851983:CAA851983 CJV851983:CJW851983 CTR851983:CTS851983 DDN851983:DDO851983 DNJ851983:DNK851983 DXF851983:DXG851983 EHB851983:EHC851983 EQX851983:EQY851983 FAT851983:FAU851983 FKP851983:FKQ851983 FUL851983:FUM851983 GEH851983:GEI851983 GOD851983:GOE851983 GXZ851983:GYA851983 HHV851983:HHW851983 HRR851983:HRS851983 IBN851983:IBO851983 ILJ851983:ILK851983 IVF851983:IVG851983 JFB851983:JFC851983 JOX851983:JOY851983 JYT851983:JYU851983 KIP851983:KIQ851983 KSL851983:KSM851983 LCH851983:LCI851983 LMD851983:LME851983 LVZ851983:LWA851983 MFV851983:MFW851983 MPR851983:MPS851983 MZN851983:MZO851983 NJJ851983:NJK851983 NTF851983:NTG851983 ODB851983:ODC851983 OMX851983:OMY851983 OWT851983:OWU851983 PGP851983:PGQ851983 PQL851983:PQM851983 QAH851983:QAI851983 QKD851983:QKE851983 QTZ851983:QUA851983 RDV851983:RDW851983 RNR851983:RNS851983 RXN851983:RXO851983 SHJ851983:SHK851983 SRF851983:SRG851983 TBB851983:TBC851983 TKX851983:TKY851983 TUT851983:TUU851983 UEP851983:UEQ851983 UOL851983:UOM851983 UYH851983:UYI851983 VID851983:VIE851983 VRZ851983:VSA851983 WBV851983:WBW851983 WLR851983:WLS851983 WVN851983:WVO851983 F917519:G917519 JB917519:JC917519 SX917519:SY917519 ACT917519:ACU917519 AMP917519:AMQ917519 AWL917519:AWM917519 BGH917519:BGI917519 BQD917519:BQE917519 BZZ917519:CAA917519 CJV917519:CJW917519 CTR917519:CTS917519 DDN917519:DDO917519 DNJ917519:DNK917519 DXF917519:DXG917519 EHB917519:EHC917519 EQX917519:EQY917519 FAT917519:FAU917519 FKP917519:FKQ917519 FUL917519:FUM917519 GEH917519:GEI917519 GOD917519:GOE917519 GXZ917519:GYA917519 HHV917519:HHW917519 HRR917519:HRS917519 IBN917519:IBO917519 ILJ917519:ILK917519 IVF917519:IVG917519 JFB917519:JFC917519 JOX917519:JOY917519 JYT917519:JYU917519 KIP917519:KIQ917519 KSL917519:KSM917519 LCH917519:LCI917519 LMD917519:LME917519 LVZ917519:LWA917519 MFV917519:MFW917519 MPR917519:MPS917519 MZN917519:MZO917519 NJJ917519:NJK917519 NTF917519:NTG917519 ODB917519:ODC917519 OMX917519:OMY917519 OWT917519:OWU917519 PGP917519:PGQ917519 PQL917519:PQM917519 QAH917519:QAI917519 QKD917519:QKE917519 QTZ917519:QUA917519 RDV917519:RDW917519 RNR917519:RNS917519 RXN917519:RXO917519 SHJ917519:SHK917519 SRF917519:SRG917519 TBB917519:TBC917519 TKX917519:TKY917519 TUT917519:TUU917519 UEP917519:UEQ917519 UOL917519:UOM917519 UYH917519:UYI917519 VID917519:VIE917519 VRZ917519:VSA917519 WBV917519:WBW917519 WLR917519:WLS917519 WVN917519:WVO917519 F983055:G983055 JB983055:JC983055 SX983055:SY983055 ACT983055:ACU983055 AMP983055:AMQ983055 AWL983055:AWM983055 BGH983055:BGI983055 BQD983055:BQE983055 BZZ983055:CAA983055 CJV983055:CJW983055 CTR983055:CTS983055 DDN983055:DDO983055 DNJ983055:DNK983055 DXF983055:DXG983055 EHB983055:EHC983055 EQX983055:EQY983055 FAT983055:FAU983055 FKP983055:FKQ983055 FUL983055:FUM983055 GEH983055:GEI983055 GOD983055:GOE983055 GXZ983055:GYA983055 HHV983055:HHW983055 HRR983055:HRS983055 IBN983055:IBO983055 ILJ983055:ILK983055 IVF983055:IVG983055 JFB983055:JFC983055 JOX983055:JOY983055 JYT983055:JYU983055 KIP983055:KIQ983055 KSL983055:KSM983055 LCH983055:LCI983055 LMD983055:LME983055 LVZ983055:LWA983055 MFV983055:MFW983055 MPR983055:MPS983055 MZN983055:MZO983055 NJJ983055:NJK983055 NTF983055:NTG983055 ODB983055:ODC983055 OMX983055:OMY983055 OWT983055:OWU983055 PGP983055:PGQ983055 PQL983055:PQM983055 QAH983055:QAI983055 QKD983055:QKE983055 QTZ983055:QUA983055 RDV983055:RDW983055 RNR983055:RNS983055 RXN983055:RXO983055 SHJ983055:SHK983055 SRF983055:SRG983055 TBB983055:TBC983055 TKX983055:TKY983055 TUT983055:TUU983055 UEP983055:UEQ983055 UOL983055:UOM983055 UYH983055:UYI983055 VID983055:VIE983055 VRZ983055:VSA983055 WBV983055:WBW983055 WLR983055:WLS983055 WVN983055:WVO983055 WLR983059:WLS983060 JB27:JC27 SX27:SY27 ACT27:ACU27 AMP27:AMQ27 AWL27:AWM27 BGH27:BGI27 BQD27:BQE27 BZZ27:CAA27 CJV27:CJW27 CTR27:CTS27 DDN27:DDO27 DNJ27:DNK27 DXF27:DXG27 EHB27:EHC27 EQX27:EQY27 FAT27:FAU27 FKP27:FKQ27 FUL27:FUM27 GEH27:GEI27 GOD27:GOE27 GXZ27:GYA27 HHV27:HHW27 HRR27:HRS27 IBN27:IBO27 ILJ27:ILK27 IVF27:IVG27 JFB27:JFC27 JOX27:JOY27 JYT27:JYU27 KIP27:KIQ27 KSL27:KSM27 LCH27:LCI27 LMD27:LME27 LVZ27:LWA27 MFV27:MFW27 MPR27:MPS27 MZN27:MZO27 NJJ27:NJK27 NTF27:NTG27 ODB27:ODC27 OMX27:OMY27 OWT27:OWU27 PGP27:PGQ27 PQL27:PQM27 QAH27:QAI27 QKD27:QKE27 QTZ27:QUA27 RDV27:RDW27 RNR27:RNS27 RXN27:RXO27 SHJ27:SHK27 SRF27:SRG27 TBB27:TBC27 TKX27:TKY27 TUT27:TUU27 UEP27:UEQ27 UOL27:UOM27 UYH27:UYI27 VID27:VIE27 VRZ27:VSA27 WBV27:WBW27 WLR27:WLS27 WVN27:WVO27 F65553:G65553 JB65553:JC65553 SX65553:SY65553 ACT65553:ACU65553 AMP65553:AMQ65553 AWL65553:AWM65553 BGH65553:BGI65553 BQD65553:BQE65553 BZZ65553:CAA65553 CJV65553:CJW65553 CTR65553:CTS65553 DDN65553:DDO65553 DNJ65553:DNK65553 DXF65553:DXG65553 EHB65553:EHC65553 EQX65553:EQY65553 FAT65553:FAU65553 FKP65553:FKQ65553 FUL65553:FUM65553 GEH65553:GEI65553 GOD65553:GOE65553 GXZ65553:GYA65553 HHV65553:HHW65553 HRR65553:HRS65553 IBN65553:IBO65553 ILJ65553:ILK65553 IVF65553:IVG65553 JFB65553:JFC65553 JOX65553:JOY65553 JYT65553:JYU65553 KIP65553:KIQ65553 KSL65553:KSM65553 LCH65553:LCI65553 LMD65553:LME65553 LVZ65553:LWA65553 MFV65553:MFW65553 MPR65553:MPS65553 MZN65553:MZO65553 NJJ65553:NJK65553 NTF65553:NTG65553 ODB65553:ODC65553 OMX65553:OMY65553 OWT65553:OWU65553 PGP65553:PGQ65553 PQL65553:PQM65553 QAH65553:QAI65553 QKD65553:QKE65553 QTZ65553:QUA65553 RDV65553:RDW65553 RNR65553:RNS65553 RXN65553:RXO65553 SHJ65553:SHK65553 SRF65553:SRG65553 TBB65553:TBC65553 TKX65553:TKY65553 TUT65553:TUU65553 UEP65553:UEQ65553 UOL65553:UOM65553 UYH65553:UYI65553 VID65553:VIE65553 VRZ65553:VSA65553 WBV65553:WBW65553 WLR65553:WLS65553 WVN65553:WVO65553 F131089:G131089 JB131089:JC131089 SX131089:SY131089 ACT131089:ACU131089 AMP131089:AMQ131089 AWL131089:AWM131089 BGH131089:BGI131089 BQD131089:BQE131089 BZZ131089:CAA131089 CJV131089:CJW131089 CTR131089:CTS131089 DDN131089:DDO131089 DNJ131089:DNK131089 DXF131089:DXG131089 EHB131089:EHC131089 EQX131089:EQY131089 FAT131089:FAU131089 FKP131089:FKQ131089 FUL131089:FUM131089 GEH131089:GEI131089 GOD131089:GOE131089 GXZ131089:GYA131089 HHV131089:HHW131089 HRR131089:HRS131089 IBN131089:IBO131089 ILJ131089:ILK131089 IVF131089:IVG131089 JFB131089:JFC131089 JOX131089:JOY131089 JYT131089:JYU131089 KIP131089:KIQ131089 KSL131089:KSM131089 LCH131089:LCI131089 LMD131089:LME131089 LVZ131089:LWA131089 MFV131089:MFW131089 MPR131089:MPS131089 MZN131089:MZO131089 NJJ131089:NJK131089 NTF131089:NTG131089 ODB131089:ODC131089 OMX131089:OMY131089 OWT131089:OWU131089 PGP131089:PGQ131089 PQL131089:PQM131089 QAH131089:QAI131089 QKD131089:QKE131089 QTZ131089:QUA131089 RDV131089:RDW131089 RNR131089:RNS131089 RXN131089:RXO131089 SHJ131089:SHK131089 SRF131089:SRG131089 TBB131089:TBC131089 TKX131089:TKY131089 TUT131089:TUU131089 UEP131089:UEQ131089 UOL131089:UOM131089 UYH131089:UYI131089 VID131089:VIE131089 VRZ131089:VSA131089 WBV131089:WBW131089 WLR131089:WLS131089 WVN131089:WVO131089 F196625:G196625 JB196625:JC196625 SX196625:SY196625 ACT196625:ACU196625 AMP196625:AMQ196625 AWL196625:AWM196625 BGH196625:BGI196625 BQD196625:BQE196625 BZZ196625:CAA196625 CJV196625:CJW196625 CTR196625:CTS196625 DDN196625:DDO196625 DNJ196625:DNK196625 DXF196625:DXG196625 EHB196625:EHC196625 EQX196625:EQY196625 FAT196625:FAU196625 FKP196625:FKQ196625 FUL196625:FUM196625 GEH196625:GEI196625 GOD196625:GOE196625 GXZ196625:GYA196625 HHV196625:HHW196625 HRR196625:HRS196625 IBN196625:IBO196625 ILJ196625:ILK196625 IVF196625:IVG196625 JFB196625:JFC196625 JOX196625:JOY196625 JYT196625:JYU196625 KIP196625:KIQ196625 KSL196625:KSM196625 LCH196625:LCI196625 LMD196625:LME196625 LVZ196625:LWA196625 MFV196625:MFW196625 MPR196625:MPS196625 MZN196625:MZO196625 NJJ196625:NJK196625 NTF196625:NTG196625 ODB196625:ODC196625 OMX196625:OMY196625 OWT196625:OWU196625 PGP196625:PGQ196625 PQL196625:PQM196625 QAH196625:QAI196625 QKD196625:QKE196625 QTZ196625:QUA196625 RDV196625:RDW196625 RNR196625:RNS196625 RXN196625:RXO196625 SHJ196625:SHK196625 SRF196625:SRG196625 TBB196625:TBC196625 TKX196625:TKY196625 TUT196625:TUU196625 UEP196625:UEQ196625 UOL196625:UOM196625 UYH196625:UYI196625 VID196625:VIE196625 VRZ196625:VSA196625 WBV196625:WBW196625 WLR196625:WLS196625 WVN196625:WVO196625 F262161:G262161 JB262161:JC262161 SX262161:SY262161 ACT262161:ACU262161 AMP262161:AMQ262161 AWL262161:AWM262161 BGH262161:BGI262161 BQD262161:BQE262161 BZZ262161:CAA262161 CJV262161:CJW262161 CTR262161:CTS262161 DDN262161:DDO262161 DNJ262161:DNK262161 DXF262161:DXG262161 EHB262161:EHC262161 EQX262161:EQY262161 FAT262161:FAU262161 FKP262161:FKQ262161 FUL262161:FUM262161 GEH262161:GEI262161 GOD262161:GOE262161 GXZ262161:GYA262161 HHV262161:HHW262161 HRR262161:HRS262161 IBN262161:IBO262161 ILJ262161:ILK262161 IVF262161:IVG262161 JFB262161:JFC262161 JOX262161:JOY262161 JYT262161:JYU262161 KIP262161:KIQ262161 KSL262161:KSM262161 LCH262161:LCI262161 LMD262161:LME262161 LVZ262161:LWA262161 MFV262161:MFW262161 MPR262161:MPS262161 MZN262161:MZO262161 NJJ262161:NJK262161 NTF262161:NTG262161 ODB262161:ODC262161 OMX262161:OMY262161 OWT262161:OWU262161 PGP262161:PGQ262161 PQL262161:PQM262161 QAH262161:QAI262161 QKD262161:QKE262161 QTZ262161:QUA262161 RDV262161:RDW262161 RNR262161:RNS262161 RXN262161:RXO262161 SHJ262161:SHK262161 SRF262161:SRG262161 TBB262161:TBC262161 TKX262161:TKY262161 TUT262161:TUU262161 UEP262161:UEQ262161 UOL262161:UOM262161 UYH262161:UYI262161 VID262161:VIE262161 VRZ262161:VSA262161 WBV262161:WBW262161 WLR262161:WLS262161 WVN262161:WVO262161 F327697:G327697 JB327697:JC327697 SX327697:SY327697 ACT327697:ACU327697 AMP327697:AMQ327697 AWL327697:AWM327697 BGH327697:BGI327697 BQD327697:BQE327697 BZZ327697:CAA327697 CJV327697:CJW327697 CTR327697:CTS327697 DDN327697:DDO327697 DNJ327697:DNK327697 DXF327697:DXG327697 EHB327697:EHC327697 EQX327697:EQY327697 FAT327697:FAU327697 FKP327697:FKQ327697 FUL327697:FUM327697 GEH327697:GEI327697 GOD327697:GOE327697 GXZ327697:GYA327697 HHV327697:HHW327697 HRR327697:HRS327697 IBN327697:IBO327697 ILJ327697:ILK327697 IVF327697:IVG327697 JFB327697:JFC327697 JOX327697:JOY327697 JYT327697:JYU327697 KIP327697:KIQ327697 KSL327697:KSM327697 LCH327697:LCI327697 LMD327697:LME327697 LVZ327697:LWA327697 MFV327697:MFW327697 MPR327697:MPS327697 MZN327697:MZO327697 NJJ327697:NJK327697 NTF327697:NTG327697 ODB327697:ODC327697 OMX327697:OMY327697 OWT327697:OWU327697 PGP327697:PGQ327697 PQL327697:PQM327697 QAH327697:QAI327697 QKD327697:QKE327697 QTZ327697:QUA327697 RDV327697:RDW327697 RNR327697:RNS327697 RXN327697:RXO327697 SHJ327697:SHK327697 SRF327697:SRG327697 TBB327697:TBC327697 TKX327697:TKY327697 TUT327697:TUU327697 UEP327697:UEQ327697 UOL327697:UOM327697 UYH327697:UYI327697 VID327697:VIE327697 VRZ327697:VSA327697 WBV327697:WBW327697 WLR327697:WLS327697 WVN327697:WVO327697 F393233:G393233 JB393233:JC393233 SX393233:SY393233 ACT393233:ACU393233 AMP393233:AMQ393233 AWL393233:AWM393233 BGH393233:BGI393233 BQD393233:BQE393233 BZZ393233:CAA393233 CJV393233:CJW393233 CTR393233:CTS393233 DDN393233:DDO393233 DNJ393233:DNK393233 DXF393233:DXG393233 EHB393233:EHC393233 EQX393233:EQY393233 FAT393233:FAU393233 FKP393233:FKQ393233 FUL393233:FUM393233 GEH393233:GEI393233 GOD393233:GOE393233 GXZ393233:GYA393233 HHV393233:HHW393233 HRR393233:HRS393233 IBN393233:IBO393233 ILJ393233:ILK393233 IVF393233:IVG393233 JFB393233:JFC393233 JOX393233:JOY393233 JYT393233:JYU393233 KIP393233:KIQ393233 KSL393233:KSM393233 LCH393233:LCI393233 LMD393233:LME393233 LVZ393233:LWA393233 MFV393233:MFW393233 MPR393233:MPS393233 MZN393233:MZO393233 NJJ393233:NJK393233 NTF393233:NTG393233 ODB393233:ODC393233 OMX393233:OMY393233 OWT393233:OWU393233 PGP393233:PGQ393233 PQL393233:PQM393233 QAH393233:QAI393233 QKD393233:QKE393233 QTZ393233:QUA393233 RDV393233:RDW393233 RNR393233:RNS393233 RXN393233:RXO393233 SHJ393233:SHK393233 SRF393233:SRG393233 TBB393233:TBC393233 TKX393233:TKY393233 TUT393233:TUU393233 UEP393233:UEQ393233 UOL393233:UOM393233 UYH393233:UYI393233 VID393233:VIE393233 VRZ393233:VSA393233 WBV393233:WBW393233 WLR393233:WLS393233 WVN393233:WVO393233 F458769:G458769 JB458769:JC458769 SX458769:SY458769 ACT458769:ACU458769 AMP458769:AMQ458769 AWL458769:AWM458769 BGH458769:BGI458769 BQD458769:BQE458769 BZZ458769:CAA458769 CJV458769:CJW458769 CTR458769:CTS458769 DDN458769:DDO458769 DNJ458769:DNK458769 DXF458769:DXG458769 EHB458769:EHC458769 EQX458769:EQY458769 FAT458769:FAU458769 FKP458769:FKQ458769 FUL458769:FUM458769 GEH458769:GEI458769 GOD458769:GOE458769 GXZ458769:GYA458769 HHV458769:HHW458769 HRR458769:HRS458769 IBN458769:IBO458769 ILJ458769:ILK458769 IVF458769:IVG458769 JFB458769:JFC458769 JOX458769:JOY458769 JYT458769:JYU458769 KIP458769:KIQ458769 KSL458769:KSM458769 LCH458769:LCI458769 LMD458769:LME458769 LVZ458769:LWA458769 MFV458769:MFW458769 MPR458769:MPS458769 MZN458769:MZO458769 NJJ458769:NJK458769 NTF458769:NTG458769 ODB458769:ODC458769 OMX458769:OMY458769 OWT458769:OWU458769 PGP458769:PGQ458769 PQL458769:PQM458769 QAH458769:QAI458769 QKD458769:QKE458769 QTZ458769:QUA458769 RDV458769:RDW458769 RNR458769:RNS458769 RXN458769:RXO458769 SHJ458769:SHK458769 SRF458769:SRG458769 TBB458769:TBC458769 TKX458769:TKY458769 TUT458769:TUU458769 UEP458769:UEQ458769 UOL458769:UOM458769 UYH458769:UYI458769 VID458769:VIE458769 VRZ458769:VSA458769 WBV458769:WBW458769 WLR458769:WLS458769 WVN458769:WVO458769 F524305:G524305 JB524305:JC524305 SX524305:SY524305 ACT524305:ACU524305 AMP524305:AMQ524305 AWL524305:AWM524305 BGH524305:BGI524305 BQD524305:BQE524305 BZZ524305:CAA524305 CJV524305:CJW524305 CTR524305:CTS524305 DDN524305:DDO524305 DNJ524305:DNK524305 DXF524305:DXG524305 EHB524305:EHC524305 EQX524305:EQY524305 FAT524305:FAU524305 FKP524305:FKQ524305 FUL524305:FUM524305 GEH524305:GEI524305 GOD524305:GOE524305 GXZ524305:GYA524305 HHV524305:HHW524305 HRR524305:HRS524305 IBN524305:IBO524305 ILJ524305:ILK524305 IVF524305:IVG524305 JFB524305:JFC524305 JOX524305:JOY524305 JYT524305:JYU524305 KIP524305:KIQ524305 KSL524305:KSM524305 LCH524305:LCI524305 LMD524305:LME524305 LVZ524305:LWA524305 MFV524305:MFW524305 MPR524305:MPS524305 MZN524305:MZO524305 NJJ524305:NJK524305 NTF524305:NTG524305 ODB524305:ODC524305 OMX524305:OMY524305 OWT524305:OWU524305 PGP524305:PGQ524305 PQL524305:PQM524305 QAH524305:QAI524305 QKD524305:QKE524305 QTZ524305:QUA524305 RDV524305:RDW524305 RNR524305:RNS524305 RXN524305:RXO524305 SHJ524305:SHK524305 SRF524305:SRG524305 TBB524305:TBC524305 TKX524305:TKY524305 TUT524305:TUU524305 UEP524305:UEQ524305 UOL524305:UOM524305 UYH524305:UYI524305 VID524305:VIE524305 VRZ524305:VSA524305 WBV524305:WBW524305 WLR524305:WLS524305 WVN524305:WVO524305 F589841:G589841 JB589841:JC589841 SX589841:SY589841 ACT589841:ACU589841 AMP589841:AMQ589841 AWL589841:AWM589841 BGH589841:BGI589841 BQD589841:BQE589841 BZZ589841:CAA589841 CJV589841:CJW589841 CTR589841:CTS589841 DDN589841:DDO589841 DNJ589841:DNK589841 DXF589841:DXG589841 EHB589841:EHC589841 EQX589841:EQY589841 FAT589841:FAU589841 FKP589841:FKQ589841 FUL589841:FUM589841 GEH589841:GEI589841 GOD589841:GOE589841 GXZ589841:GYA589841 HHV589841:HHW589841 HRR589841:HRS589841 IBN589841:IBO589841 ILJ589841:ILK589841 IVF589841:IVG589841 JFB589841:JFC589841 JOX589841:JOY589841 JYT589841:JYU589841 KIP589841:KIQ589841 KSL589841:KSM589841 LCH589841:LCI589841 LMD589841:LME589841 LVZ589841:LWA589841 MFV589841:MFW589841 MPR589841:MPS589841 MZN589841:MZO589841 NJJ589841:NJK589841 NTF589841:NTG589841 ODB589841:ODC589841 OMX589841:OMY589841 OWT589841:OWU589841 PGP589841:PGQ589841 PQL589841:PQM589841 QAH589841:QAI589841 QKD589841:QKE589841 QTZ589841:QUA589841 RDV589841:RDW589841 RNR589841:RNS589841 RXN589841:RXO589841 SHJ589841:SHK589841 SRF589841:SRG589841 TBB589841:TBC589841 TKX589841:TKY589841 TUT589841:TUU589841 UEP589841:UEQ589841 UOL589841:UOM589841 UYH589841:UYI589841 VID589841:VIE589841 VRZ589841:VSA589841 WBV589841:WBW589841 WLR589841:WLS589841 WVN589841:WVO589841 F655377:G655377 JB655377:JC655377 SX655377:SY655377 ACT655377:ACU655377 AMP655377:AMQ655377 AWL655377:AWM655377 BGH655377:BGI655377 BQD655377:BQE655377 BZZ655377:CAA655377 CJV655377:CJW655377 CTR655377:CTS655377 DDN655377:DDO655377 DNJ655377:DNK655377 DXF655377:DXG655377 EHB655377:EHC655377 EQX655377:EQY655377 FAT655377:FAU655377 FKP655377:FKQ655377 FUL655377:FUM655377 GEH655377:GEI655377 GOD655377:GOE655377 GXZ655377:GYA655377 HHV655377:HHW655377 HRR655377:HRS655377 IBN655377:IBO655377 ILJ655377:ILK655377 IVF655377:IVG655377 JFB655377:JFC655377 JOX655377:JOY655377 JYT655377:JYU655377 KIP655377:KIQ655377 KSL655377:KSM655377 LCH655377:LCI655377 LMD655377:LME655377 LVZ655377:LWA655377 MFV655377:MFW655377 MPR655377:MPS655377 MZN655377:MZO655377 NJJ655377:NJK655377 NTF655377:NTG655377 ODB655377:ODC655377 OMX655377:OMY655377 OWT655377:OWU655377 PGP655377:PGQ655377 PQL655377:PQM655377 QAH655377:QAI655377 QKD655377:QKE655377 QTZ655377:QUA655377 RDV655377:RDW655377 RNR655377:RNS655377 RXN655377:RXO655377 SHJ655377:SHK655377 SRF655377:SRG655377 TBB655377:TBC655377 TKX655377:TKY655377 TUT655377:TUU655377 UEP655377:UEQ655377 UOL655377:UOM655377 UYH655377:UYI655377 VID655377:VIE655377 VRZ655377:VSA655377 WBV655377:WBW655377 WLR655377:WLS655377 WVN655377:WVO655377 F720913:G720913 JB720913:JC720913 SX720913:SY720913 ACT720913:ACU720913 AMP720913:AMQ720913 AWL720913:AWM720913 BGH720913:BGI720913 BQD720913:BQE720913 BZZ720913:CAA720913 CJV720913:CJW720913 CTR720913:CTS720913 DDN720913:DDO720913 DNJ720913:DNK720913 DXF720913:DXG720913 EHB720913:EHC720913 EQX720913:EQY720913 FAT720913:FAU720913 FKP720913:FKQ720913 FUL720913:FUM720913 GEH720913:GEI720913 GOD720913:GOE720913 GXZ720913:GYA720913 HHV720913:HHW720913 HRR720913:HRS720913 IBN720913:IBO720913 ILJ720913:ILK720913 IVF720913:IVG720913 JFB720913:JFC720913 JOX720913:JOY720913 JYT720913:JYU720913 KIP720913:KIQ720913 KSL720913:KSM720913 LCH720913:LCI720913 LMD720913:LME720913 LVZ720913:LWA720913 MFV720913:MFW720913 MPR720913:MPS720913 MZN720913:MZO720913 NJJ720913:NJK720913 NTF720913:NTG720913 ODB720913:ODC720913 OMX720913:OMY720913 OWT720913:OWU720913 PGP720913:PGQ720913 PQL720913:PQM720913 QAH720913:QAI720913 QKD720913:QKE720913 QTZ720913:QUA720913 RDV720913:RDW720913 RNR720913:RNS720913 RXN720913:RXO720913 SHJ720913:SHK720913 SRF720913:SRG720913 TBB720913:TBC720913 TKX720913:TKY720913 TUT720913:TUU720913 UEP720913:UEQ720913 UOL720913:UOM720913 UYH720913:UYI720913 VID720913:VIE720913 VRZ720913:VSA720913 WBV720913:WBW720913 WLR720913:WLS720913 WVN720913:WVO720913 F786449:G786449 JB786449:JC786449 SX786449:SY786449 ACT786449:ACU786449 AMP786449:AMQ786449 AWL786449:AWM786449 BGH786449:BGI786449 BQD786449:BQE786449 BZZ786449:CAA786449 CJV786449:CJW786449 CTR786449:CTS786449 DDN786449:DDO786449 DNJ786449:DNK786449 DXF786449:DXG786449 EHB786449:EHC786449 EQX786449:EQY786449 FAT786449:FAU786449 FKP786449:FKQ786449 FUL786449:FUM786449 GEH786449:GEI786449 GOD786449:GOE786449 GXZ786449:GYA786449 HHV786449:HHW786449 HRR786449:HRS786449 IBN786449:IBO786449 ILJ786449:ILK786449 IVF786449:IVG786449 JFB786449:JFC786449 JOX786449:JOY786449 JYT786449:JYU786449 KIP786449:KIQ786449 KSL786449:KSM786449 LCH786449:LCI786449 LMD786449:LME786449 LVZ786449:LWA786449 MFV786449:MFW786449 MPR786449:MPS786449 MZN786449:MZO786449 NJJ786449:NJK786449 NTF786449:NTG786449 ODB786449:ODC786449 OMX786449:OMY786449 OWT786449:OWU786449 PGP786449:PGQ786449 PQL786449:PQM786449 QAH786449:QAI786449 QKD786449:QKE786449 QTZ786449:QUA786449 RDV786449:RDW786449 RNR786449:RNS786449 RXN786449:RXO786449 SHJ786449:SHK786449 SRF786449:SRG786449 TBB786449:TBC786449 TKX786449:TKY786449 TUT786449:TUU786449 UEP786449:UEQ786449 UOL786449:UOM786449 UYH786449:UYI786449 VID786449:VIE786449 VRZ786449:VSA786449 WBV786449:WBW786449 WLR786449:WLS786449 WVN786449:WVO786449 F851985:G851985 JB851985:JC851985 SX851985:SY851985 ACT851985:ACU851985 AMP851985:AMQ851985 AWL851985:AWM851985 BGH851985:BGI851985 BQD851985:BQE851985 BZZ851985:CAA851985 CJV851985:CJW851985 CTR851985:CTS851985 DDN851985:DDO851985 DNJ851985:DNK851985 DXF851985:DXG851985 EHB851985:EHC851985 EQX851985:EQY851985 FAT851985:FAU851985 FKP851985:FKQ851985 FUL851985:FUM851985 GEH851985:GEI851985 GOD851985:GOE851985 GXZ851985:GYA851985 HHV851985:HHW851985 HRR851985:HRS851985 IBN851985:IBO851985 ILJ851985:ILK851985 IVF851985:IVG851985 JFB851985:JFC851985 JOX851985:JOY851985 JYT851985:JYU851985 KIP851985:KIQ851985 KSL851985:KSM851985 LCH851985:LCI851985 LMD851985:LME851985 LVZ851985:LWA851985 MFV851985:MFW851985 MPR851985:MPS851985 MZN851985:MZO851985 NJJ851985:NJK851985 NTF851985:NTG851985 ODB851985:ODC851985 OMX851985:OMY851985 OWT851985:OWU851985 PGP851985:PGQ851985 PQL851985:PQM851985 QAH851985:QAI851985 QKD851985:QKE851985 QTZ851985:QUA851985 RDV851985:RDW851985 RNR851985:RNS851985 RXN851985:RXO851985 SHJ851985:SHK851985 SRF851985:SRG851985 TBB851985:TBC851985 TKX851985:TKY851985 TUT851985:TUU851985 UEP851985:UEQ851985 UOL851985:UOM851985 UYH851985:UYI851985 VID851985:VIE851985 VRZ851985:VSA851985 WBV851985:WBW851985 WLR851985:WLS851985 WVN851985:WVO851985 F917521:G917521 JB917521:JC917521 SX917521:SY917521 ACT917521:ACU917521 AMP917521:AMQ917521 AWL917521:AWM917521 BGH917521:BGI917521 BQD917521:BQE917521 BZZ917521:CAA917521 CJV917521:CJW917521 CTR917521:CTS917521 DDN917521:DDO917521 DNJ917521:DNK917521 DXF917521:DXG917521 EHB917521:EHC917521 EQX917521:EQY917521 FAT917521:FAU917521 FKP917521:FKQ917521 FUL917521:FUM917521 GEH917521:GEI917521 GOD917521:GOE917521 GXZ917521:GYA917521 HHV917521:HHW917521 HRR917521:HRS917521 IBN917521:IBO917521 ILJ917521:ILK917521 IVF917521:IVG917521 JFB917521:JFC917521 JOX917521:JOY917521 JYT917521:JYU917521 KIP917521:KIQ917521 KSL917521:KSM917521 LCH917521:LCI917521 LMD917521:LME917521 LVZ917521:LWA917521 MFV917521:MFW917521 MPR917521:MPS917521 MZN917521:MZO917521 NJJ917521:NJK917521 NTF917521:NTG917521 ODB917521:ODC917521 OMX917521:OMY917521 OWT917521:OWU917521 PGP917521:PGQ917521 PQL917521:PQM917521 QAH917521:QAI917521 QKD917521:QKE917521 QTZ917521:QUA917521 RDV917521:RDW917521 RNR917521:RNS917521 RXN917521:RXO917521 SHJ917521:SHK917521 SRF917521:SRG917521 TBB917521:TBC917521 TKX917521:TKY917521 TUT917521:TUU917521 UEP917521:UEQ917521 UOL917521:UOM917521 UYH917521:UYI917521 VID917521:VIE917521 VRZ917521:VSA917521 WBV917521:WBW917521 WLR917521:WLS917521 WVN917521:WVO917521 F983057:G983057 JB983057:JC983057 SX983057:SY983057 ACT983057:ACU983057 AMP983057:AMQ983057 AWL983057:AWM983057 BGH983057:BGI983057 BQD983057:BQE983057 BZZ983057:CAA983057 CJV983057:CJW983057 CTR983057:CTS983057 DDN983057:DDO983057 DNJ983057:DNK983057 DXF983057:DXG983057 EHB983057:EHC983057 EQX983057:EQY983057 FAT983057:FAU983057 FKP983057:FKQ983057 FUL983057:FUM983057 GEH983057:GEI983057 GOD983057:GOE983057 GXZ983057:GYA983057 HHV983057:HHW983057 HRR983057:HRS983057 IBN983057:IBO983057 ILJ983057:ILK983057 IVF983057:IVG983057 JFB983057:JFC983057 JOX983057:JOY983057 JYT983057:JYU983057 KIP983057:KIQ983057 KSL983057:KSM983057 LCH983057:LCI983057 LMD983057:LME983057 LVZ983057:LWA983057 MFV983057:MFW983057 MPR983057:MPS983057 MZN983057:MZO983057 NJJ983057:NJK983057 NTF983057:NTG983057 ODB983057:ODC983057 OMX983057:OMY983057 OWT983057:OWU983057 PGP983057:PGQ983057 PQL983057:PQM983057 QAH983057:QAI983057 QKD983057:QKE983057 QTZ983057:QUA983057 RDV983057:RDW983057 RNR983057:RNS983057 RXN983057:RXO983057 SHJ983057:SHK983057 SRF983057:SRG983057 TBB983057:TBC983057 TKX983057:TKY983057 TUT983057:TUU983057 UEP983057:UEQ983057 UOL983057:UOM983057 UYH983057:UYI983057 VID983057:VIE983057 VRZ983057:VSA983057 WBV983057:WBW983057 WLR983057:WLS983057 WVN983057:WVO983057 WVN983059:WVO983060 JB29:JC30 SX29:SY30 ACT29:ACU30 AMP29:AMQ30 AWL29:AWM30 BGH29:BGI30 BQD29:BQE30 BZZ29:CAA30 CJV29:CJW30 CTR29:CTS30 DDN29:DDO30 DNJ29:DNK30 DXF29:DXG30 EHB29:EHC30 EQX29:EQY30 FAT29:FAU30 FKP29:FKQ30 FUL29:FUM30 GEH29:GEI30 GOD29:GOE30 GXZ29:GYA30 HHV29:HHW30 HRR29:HRS30 IBN29:IBO30 ILJ29:ILK30 IVF29:IVG30 JFB29:JFC30 JOX29:JOY30 JYT29:JYU30 KIP29:KIQ30 KSL29:KSM30 LCH29:LCI30 LMD29:LME30 LVZ29:LWA30 MFV29:MFW30 MPR29:MPS30 MZN29:MZO30 NJJ29:NJK30 NTF29:NTG30 ODB29:ODC30 OMX29:OMY30 OWT29:OWU30 PGP29:PGQ30 PQL29:PQM30 QAH29:QAI30 QKD29:QKE30 QTZ29:QUA30 RDV29:RDW30 RNR29:RNS30 RXN29:RXO30 SHJ29:SHK30 SRF29:SRG30 TBB29:TBC30 TKX29:TKY30 TUT29:TUU30 UEP29:UEQ30 UOL29:UOM30 UYH29:UYI30 VID29:VIE30 VRZ29:VSA30 WBV29:WBW30 WLR29:WLS30 WVN29:WVO30 F65555:G65556 JB65555:JC65556 SX65555:SY65556 ACT65555:ACU65556 AMP65555:AMQ65556 AWL65555:AWM65556 BGH65555:BGI65556 BQD65555:BQE65556 BZZ65555:CAA65556 CJV65555:CJW65556 CTR65555:CTS65556 DDN65555:DDO65556 DNJ65555:DNK65556 DXF65555:DXG65556 EHB65555:EHC65556 EQX65555:EQY65556 FAT65555:FAU65556 FKP65555:FKQ65556 FUL65555:FUM65556 GEH65555:GEI65556 GOD65555:GOE65556 GXZ65555:GYA65556 HHV65555:HHW65556 HRR65555:HRS65556 IBN65555:IBO65556 ILJ65555:ILK65556 IVF65555:IVG65556 JFB65555:JFC65556 JOX65555:JOY65556 JYT65555:JYU65556 KIP65555:KIQ65556 KSL65555:KSM65556 LCH65555:LCI65556 LMD65555:LME65556 LVZ65555:LWA65556 MFV65555:MFW65556 MPR65555:MPS65556 MZN65555:MZO65556 NJJ65555:NJK65556 NTF65555:NTG65556 ODB65555:ODC65556 OMX65555:OMY65556 OWT65555:OWU65556 PGP65555:PGQ65556 PQL65555:PQM65556 QAH65555:QAI65556 QKD65555:QKE65556 QTZ65555:QUA65556 RDV65555:RDW65556 RNR65555:RNS65556 RXN65555:RXO65556 SHJ65555:SHK65556 SRF65555:SRG65556 TBB65555:TBC65556 TKX65555:TKY65556 TUT65555:TUU65556 UEP65555:UEQ65556 UOL65555:UOM65556 UYH65555:UYI65556 VID65555:VIE65556 VRZ65555:VSA65556 WBV65555:WBW65556 WLR65555:WLS65556 WVN65555:WVO65556 F131091:G131092 JB131091:JC131092 SX131091:SY131092 ACT131091:ACU131092 AMP131091:AMQ131092 AWL131091:AWM131092 BGH131091:BGI131092 BQD131091:BQE131092 BZZ131091:CAA131092 CJV131091:CJW131092 CTR131091:CTS131092 DDN131091:DDO131092 DNJ131091:DNK131092 DXF131091:DXG131092 EHB131091:EHC131092 EQX131091:EQY131092 FAT131091:FAU131092 FKP131091:FKQ131092 FUL131091:FUM131092 GEH131091:GEI131092 GOD131091:GOE131092 GXZ131091:GYA131092 HHV131091:HHW131092 HRR131091:HRS131092 IBN131091:IBO131092 ILJ131091:ILK131092 IVF131091:IVG131092 JFB131091:JFC131092 JOX131091:JOY131092 JYT131091:JYU131092 KIP131091:KIQ131092 KSL131091:KSM131092 LCH131091:LCI131092 LMD131091:LME131092 LVZ131091:LWA131092 MFV131091:MFW131092 MPR131091:MPS131092 MZN131091:MZO131092 NJJ131091:NJK131092 NTF131091:NTG131092 ODB131091:ODC131092 OMX131091:OMY131092 OWT131091:OWU131092 PGP131091:PGQ131092 PQL131091:PQM131092 QAH131091:QAI131092 QKD131091:QKE131092 QTZ131091:QUA131092 RDV131091:RDW131092 RNR131091:RNS131092 RXN131091:RXO131092 SHJ131091:SHK131092 SRF131091:SRG131092 TBB131091:TBC131092 TKX131091:TKY131092 TUT131091:TUU131092 UEP131091:UEQ131092 UOL131091:UOM131092 UYH131091:UYI131092 VID131091:VIE131092 VRZ131091:VSA131092 WBV131091:WBW131092 WLR131091:WLS131092 WVN131091:WVO131092 F196627:G196628 JB196627:JC196628 SX196627:SY196628 ACT196627:ACU196628 AMP196627:AMQ196628 AWL196627:AWM196628 BGH196627:BGI196628 BQD196627:BQE196628 BZZ196627:CAA196628 CJV196627:CJW196628 CTR196627:CTS196628 DDN196627:DDO196628 DNJ196627:DNK196628 DXF196627:DXG196628 EHB196627:EHC196628 EQX196627:EQY196628 FAT196627:FAU196628 FKP196627:FKQ196628 FUL196627:FUM196628 GEH196627:GEI196628 GOD196627:GOE196628 GXZ196627:GYA196628 HHV196627:HHW196628 HRR196627:HRS196628 IBN196627:IBO196628 ILJ196627:ILK196628 IVF196627:IVG196628 JFB196627:JFC196628 JOX196627:JOY196628 JYT196627:JYU196628 KIP196627:KIQ196628 KSL196627:KSM196628 LCH196627:LCI196628 LMD196627:LME196628 LVZ196627:LWA196628 MFV196627:MFW196628 MPR196627:MPS196628 MZN196627:MZO196628 NJJ196627:NJK196628 NTF196627:NTG196628 ODB196627:ODC196628 OMX196627:OMY196628 OWT196627:OWU196628 PGP196627:PGQ196628 PQL196627:PQM196628 QAH196627:QAI196628 QKD196627:QKE196628 QTZ196627:QUA196628 RDV196627:RDW196628 RNR196627:RNS196628 RXN196627:RXO196628 SHJ196627:SHK196628 SRF196627:SRG196628 TBB196627:TBC196628 TKX196627:TKY196628 TUT196627:TUU196628 UEP196627:UEQ196628 UOL196627:UOM196628 UYH196627:UYI196628 VID196627:VIE196628 VRZ196627:VSA196628 WBV196627:WBW196628 WLR196627:WLS196628 WVN196627:WVO196628 F262163:G262164 JB262163:JC262164 SX262163:SY262164 ACT262163:ACU262164 AMP262163:AMQ262164 AWL262163:AWM262164 BGH262163:BGI262164 BQD262163:BQE262164 BZZ262163:CAA262164 CJV262163:CJW262164 CTR262163:CTS262164 DDN262163:DDO262164 DNJ262163:DNK262164 DXF262163:DXG262164 EHB262163:EHC262164 EQX262163:EQY262164 FAT262163:FAU262164 FKP262163:FKQ262164 FUL262163:FUM262164 GEH262163:GEI262164 GOD262163:GOE262164 GXZ262163:GYA262164 HHV262163:HHW262164 HRR262163:HRS262164 IBN262163:IBO262164 ILJ262163:ILK262164 IVF262163:IVG262164 JFB262163:JFC262164 JOX262163:JOY262164 JYT262163:JYU262164 KIP262163:KIQ262164 KSL262163:KSM262164 LCH262163:LCI262164 LMD262163:LME262164 LVZ262163:LWA262164 MFV262163:MFW262164 MPR262163:MPS262164 MZN262163:MZO262164 NJJ262163:NJK262164 NTF262163:NTG262164 ODB262163:ODC262164 OMX262163:OMY262164 OWT262163:OWU262164 PGP262163:PGQ262164 PQL262163:PQM262164 QAH262163:QAI262164 QKD262163:QKE262164 QTZ262163:QUA262164 RDV262163:RDW262164 RNR262163:RNS262164 RXN262163:RXO262164 SHJ262163:SHK262164 SRF262163:SRG262164 TBB262163:TBC262164 TKX262163:TKY262164 TUT262163:TUU262164 UEP262163:UEQ262164 UOL262163:UOM262164 UYH262163:UYI262164 VID262163:VIE262164 VRZ262163:VSA262164 WBV262163:WBW262164 WLR262163:WLS262164 WVN262163:WVO262164 F327699:G327700 JB327699:JC327700 SX327699:SY327700 ACT327699:ACU327700 AMP327699:AMQ327700 AWL327699:AWM327700 BGH327699:BGI327700 BQD327699:BQE327700 BZZ327699:CAA327700 CJV327699:CJW327700 CTR327699:CTS327700 DDN327699:DDO327700 DNJ327699:DNK327700 DXF327699:DXG327700 EHB327699:EHC327700 EQX327699:EQY327700 FAT327699:FAU327700 FKP327699:FKQ327700 FUL327699:FUM327700 GEH327699:GEI327700 GOD327699:GOE327700 GXZ327699:GYA327700 HHV327699:HHW327700 HRR327699:HRS327700 IBN327699:IBO327700 ILJ327699:ILK327700 IVF327699:IVG327700 JFB327699:JFC327700 JOX327699:JOY327700 JYT327699:JYU327700 KIP327699:KIQ327700 KSL327699:KSM327700 LCH327699:LCI327700 LMD327699:LME327700 LVZ327699:LWA327700 MFV327699:MFW327700 MPR327699:MPS327700 MZN327699:MZO327700 NJJ327699:NJK327700 NTF327699:NTG327700 ODB327699:ODC327700 OMX327699:OMY327700 OWT327699:OWU327700 PGP327699:PGQ327700 PQL327699:PQM327700 QAH327699:QAI327700 QKD327699:QKE327700 QTZ327699:QUA327700 RDV327699:RDW327700 RNR327699:RNS327700 RXN327699:RXO327700 SHJ327699:SHK327700 SRF327699:SRG327700 TBB327699:TBC327700 TKX327699:TKY327700 TUT327699:TUU327700 UEP327699:UEQ327700 UOL327699:UOM327700 UYH327699:UYI327700 VID327699:VIE327700 VRZ327699:VSA327700 WBV327699:WBW327700 WLR327699:WLS327700 WVN327699:WVO327700 F393235:G393236 JB393235:JC393236 SX393235:SY393236 ACT393235:ACU393236 AMP393235:AMQ393236 AWL393235:AWM393236 BGH393235:BGI393236 BQD393235:BQE393236 BZZ393235:CAA393236 CJV393235:CJW393236 CTR393235:CTS393236 DDN393235:DDO393236 DNJ393235:DNK393236 DXF393235:DXG393236 EHB393235:EHC393236 EQX393235:EQY393236 FAT393235:FAU393236 FKP393235:FKQ393236 FUL393235:FUM393236 GEH393235:GEI393236 GOD393235:GOE393236 GXZ393235:GYA393236 HHV393235:HHW393236 HRR393235:HRS393236 IBN393235:IBO393236 ILJ393235:ILK393236 IVF393235:IVG393236 JFB393235:JFC393236 JOX393235:JOY393236 JYT393235:JYU393236 KIP393235:KIQ393236 KSL393235:KSM393236 LCH393235:LCI393236 LMD393235:LME393236 LVZ393235:LWA393236 MFV393235:MFW393236 MPR393235:MPS393236 MZN393235:MZO393236 NJJ393235:NJK393236 NTF393235:NTG393236 ODB393235:ODC393236 OMX393235:OMY393236 OWT393235:OWU393236 PGP393235:PGQ393236 PQL393235:PQM393236 QAH393235:QAI393236 QKD393235:QKE393236 QTZ393235:QUA393236 RDV393235:RDW393236 RNR393235:RNS393236 RXN393235:RXO393236 SHJ393235:SHK393236 SRF393235:SRG393236 TBB393235:TBC393236 TKX393235:TKY393236 TUT393235:TUU393236 UEP393235:UEQ393236 UOL393235:UOM393236 UYH393235:UYI393236 VID393235:VIE393236 VRZ393235:VSA393236 WBV393235:WBW393236 WLR393235:WLS393236 WVN393235:WVO393236 F458771:G458772 JB458771:JC458772 SX458771:SY458772 ACT458771:ACU458772 AMP458771:AMQ458772 AWL458771:AWM458772 BGH458771:BGI458772 BQD458771:BQE458772 BZZ458771:CAA458772 CJV458771:CJW458772 CTR458771:CTS458772 DDN458771:DDO458772 DNJ458771:DNK458772 DXF458771:DXG458772 EHB458771:EHC458772 EQX458771:EQY458772 FAT458771:FAU458772 FKP458771:FKQ458772 FUL458771:FUM458772 GEH458771:GEI458772 GOD458771:GOE458772 GXZ458771:GYA458772 HHV458771:HHW458772 HRR458771:HRS458772 IBN458771:IBO458772 ILJ458771:ILK458772 IVF458771:IVG458772 JFB458771:JFC458772 JOX458771:JOY458772 JYT458771:JYU458772 KIP458771:KIQ458772 KSL458771:KSM458772 LCH458771:LCI458772 LMD458771:LME458772 LVZ458771:LWA458772 MFV458771:MFW458772 MPR458771:MPS458772 MZN458771:MZO458772 NJJ458771:NJK458772 NTF458771:NTG458772 ODB458771:ODC458772 OMX458771:OMY458772 OWT458771:OWU458772 PGP458771:PGQ458772 PQL458771:PQM458772 QAH458771:QAI458772 QKD458771:QKE458772 QTZ458771:QUA458772 RDV458771:RDW458772 RNR458771:RNS458772 RXN458771:RXO458772 SHJ458771:SHK458772 SRF458771:SRG458772 TBB458771:TBC458772 TKX458771:TKY458772 TUT458771:TUU458772 UEP458771:UEQ458772 UOL458771:UOM458772 UYH458771:UYI458772 VID458771:VIE458772 VRZ458771:VSA458772 WBV458771:WBW458772 WLR458771:WLS458772 WVN458771:WVO458772 F524307:G524308 JB524307:JC524308 SX524307:SY524308 ACT524307:ACU524308 AMP524307:AMQ524308 AWL524307:AWM524308 BGH524307:BGI524308 BQD524307:BQE524308 BZZ524307:CAA524308 CJV524307:CJW524308 CTR524307:CTS524308 DDN524307:DDO524308 DNJ524307:DNK524308 DXF524307:DXG524308 EHB524307:EHC524308 EQX524307:EQY524308 FAT524307:FAU524308 FKP524307:FKQ524308 FUL524307:FUM524308 GEH524307:GEI524308 GOD524307:GOE524308 GXZ524307:GYA524308 HHV524307:HHW524308 HRR524307:HRS524308 IBN524307:IBO524308 ILJ524307:ILK524308 IVF524307:IVG524308 JFB524307:JFC524308 JOX524307:JOY524308 JYT524307:JYU524308 KIP524307:KIQ524308 KSL524307:KSM524308 LCH524307:LCI524308 LMD524307:LME524308 LVZ524307:LWA524308 MFV524307:MFW524308 MPR524307:MPS524308 MZN524307:MZO524308 NJJ524307:NJK524308 NTF524307:NTG524308 ODB524307:ODC524308 OMX524307:OMY524308 OWT524307:OWU524308 PGP524307:PGQ524308 PQL524307:PQM524308 QAH524307:QAI524308 QKD524307:QKE524308 QTZ524307:QUA524308 RDV524307:RDW524308 RNR524307:RNS524308 RXN524307:RXO524308 SHJ524307:SHK524308 SRF524307:SRG524308 TBB524307:TBC524308 TKX524307:TKY524308 TUT524307:TUU524308 UEP524307:UEQ524308 UOL524307:UOM524308 UYH524307:UYI524308 VID524307:VIE524308 VRZ524307:VSA524308 WBV524307:WBW524308 WLR524307:WLS524308 WVN524307:WVO524308 F589843:G589844 JB589843:JC589844 SX589843:SY589844 ACT589843:ACU589844 AMP589843:AMQ589844 AWL589843:AWM589844 BGH589843:BGI589844 BQD589843:BQE589844 BZZ589843:CAA589844 CJV589843:CJW589844 CTR589843:CTS589844 DDN589843:DDO589844 DNJ589843:DNK589844 DXF589843:DXG589844 EHB589843:EHC589844 EQX589843:EQY589844 FAT589843:FAU589844 FKP589843:FKQ589844 FUL589843:FUM589844 GEH589843:GEI589844 GOD589843:GOE589844 GXZ589843:GYA589844 HHV589843:HHW589844 HRR589843:HRS589844 IBN589843:IBO589844 ILJ589843:ILK589844 IVF589843:IVG589844 JFB589843:JFC589844 JOX589843:JOY589844 JYT589843:JYU589844 KIP589843:KIQ589844 KSL589843:KSM589844 LCH589843:LCI589844 LMD589843:LME589844 LVZ589843:LWA589844 MFV589843:MFW589844 MPR589843:MPS589844 MZN589843:MZO589844 NJJ589843:NJK589844 NTF589843:NTG589844 ODB589843:ODC589844 OMX589843:OMY589844 OWT589843:OWU589844 PGP589843:PGQ589844 PQL589843:PQM589844 QAH589843:QAI589844 QKD589843:QKE589844 QTZ589843:QUA589844 RDV589843:RDW589844 RNR589843:RNS589844 RXN589843:RXO589844 SHJ589843:SHK589844 SRF589843:SRG589844 TBB589843:TBC589844 TKX589843:TKY589844 TUT589843:TUU589844 UEP589843:UEQ589844 UOL589843:UOM589844 UYH589843:UYI589844 VID589843:VIE589844 VRZ589843:VSA589844 WBV589843:WBW589844 WLR589843:WLS589844 WVN589843:WVO589844 F655379:G655380 JB655379:JC655380 SX655379:SY655380 ACT655379:ACU655380 AMP655379:AMQ655380 AWL655379:AWM655380 BGH655379:BGI655380 BQD655379:BQE655380 BZZ655379:CAA655380 CJV655379:CJW655380 CTR655379:CTS655380 DDN655379:DDO655380 DNJ655379:DNK655380 DXF655379:DXG655380 EHB655379:EHC655380 EQX655379:EQY655380 FAT655379:FAU655380 FKP655379:FKQ655380 FUL655379:FUM655380 GEH655379:GEI655380 GOD655379:GOE655380 GXZ655379:GYA655380 HHV655379:HHW655380 HRR655379:HRS655380 IBN655379:IBO655380 ILJ655379:ILK655380 IVF655379:IVG655380 JFB655379:JFC655380 JOX655379:JOY655380 JYT655379:JYU655380 KIP655379:KIQ655380 KSL655379:KSM655380 LCH655379:LCI655380 LMD655379:LME655380 LVZ655379:LWA655380 MFV655379:MFW655380 MPR655379:MPS655380 MZN655379:MZO655380 NJJ655379:NJK655380 NTF655379:NTG655380 ODB655379:ODC655380 OMX655379:OMY655380 OWT655379:OWU655380 PGP655379:PGQ655380 PQL655379:PQM655380 QAH655379:QAI655380 QKD655379:QKE655380 QTZ655379:QUA655380 RDV655379:RDW655380 RNR655379:RNS655380 RXN655379:RXO655380 SHJ655379:SHK655380 SRF655379:SRG655380 TBB655379:TBC655380 TKX655379:TKY655380 TUT655379:TUU655380 UEP655379:UEQ655380 UOL655379:UOM655380 UYH655379:UYI655380 VID655379:VIE655380 VRZ655379:VSA655380 WBV655379:WBW655380 WLR655379:WLS655380 WVN655379:WVO655380 F720915:G720916 JB720915:JC720916 SX720915:SY720916 ACT720915:ACU720916 AMP720915:AMQ720916 AWL720915:AWM720916 BGH720915:BGI720916 BQD720915:BQE720916 BZZ720915:CAA720916 CJV720915:CJW720916 CTR720915:CTS720916 DDN720915:DDO720916 DNJ720915:DNK720916 DXF720915:DXG720916 EHB720915:EHC720916 EQX720915:EQY720916 FAT720915:FAU720916 FKP720915:FKQ720916 FUL720915:FUM720916 GEH720915:GEI720916 GOD720915:GOE720916 GXZ720915:GYA720916 HHV720915:HHW720916 HRR720915:HRS720916 IBN720915:IBO720916 ILJ720915:ILK720916 IVF720915:IVG720916 JFB720915:JFC720916 JOX720915:JOY720916 JYT720915:JYU720916 KIP720915:KIQ720916 KSL720915:KSM720916 LCH720915:LCI720916 LMD720915:LME720916 LVZ720915:LWA720916 MFV720915:MFW720916 MPR720915:MPS720916 MZN720915:MZO720916 NJJ720915:NJK720916 NTF720915:NTG720916 ODB720915:ODC720916 OMX720915:OMY720916 OWT720915:OWU720916 PGP720915:PGQ720916 PQL720915:PQM720916 QAH720915:QAI720916 QKD720915:QKE720916 QTZ720915:QUA720916 RDV720915:RDW720916 RNR720915:RNS720916 RXN720915:RXO720916 SHJ720915:SHK720916 SRF720915:SRG720916 TBB720915:TBC720916 TKX720915:TKY720916 TUT720915:TUU720916 UEP720915:UEQ720916 UOL720915:UOM720916 UYH720915:UYI720916 VID720915:VIE720916 VRZ720915:VSA720916 WBV720915:WBW720916 WLR720915:WLS720916 WVN720915:WVO720916 F786451:G786452 JB786451:JC786452 SX786451:SY786452 ACT786451:ACU786452 AMP786451:AMQ786452 AWL786451:AWM786452 BGH786451:BGI786452 BQD786451:BQE786452 BZZ786451:CAA786452 CJV786451:CJW786452 CTR786451:CTS786452 DDN786451:DDO786452 DNJ786451:DNK786452 DXF786451:DXG786452 EHB786451:EHC786452 EQX786451:EQY786452 FAT786451:FAU786452 FKP786451:FKQ786452 FUL786451:FUM786452 GEH786451:GEI786452 GOD786451:GOE786452 GXZ786451:GYA786452 HHV786451:HHW786452 HRR786451:HRS786452 IBN786451:IBO786452 ILJ786451:ILK786452 IVF786451:IVG786452 JFB786451:JFC786452 JOX786451:JOY786452 JYT786451:JYU786452 KIP786451:KIQ786452 KSL786451:KSM786452 LCH786451:LCI786452 LMD786451:LME786452 LVZ786451:LWA786452 MFV786451:MFW786452 MPR786451:MPS786452 MZN786451:MZO786452 NJJ786451:NJK786452 NTF786451:NTG786452 ODB786451:ODC786452 OMX786451:OMY786452 OWT786451:OWU786452 PGP786451:PGQ786452 PQL786451:PQM786452 QAH786451:QAI786452 QKD786451:QKE786452 QTZ786451:QUA786452 RDV786451:RDW786452 RNR786451:RNS786452 RXN786451:RXO786452 SHJ786451:SHK786452 SRF786451:SRG786452 TBB786451:TBC786452 TKX786451:TKY786452 TUT786451:TUU786452 UEP786451:UEQ786452 UOL786451:UOM786452 UYH786451:UYI786452 VID786451:VIE786452 VRZ786451:VSA786452 WBV786451:WBW786452 WLR786451:WLS786452 WVN786451:WVO786452 F851987:G851988 JB851987:JC851988 SX851987:SY851988 ACT851987:ACU851988 AMP851987:AMQ851988 AWL851987:AWM851988 BGH851987:BGI851988 BQD851987:BQE851988 BZZ851987:CAA851988 CJV851987:CJW851988 CTR851987:CTS851988 DDN851987:DDO851988 DNJ851987:DNK851988 DXF851987:DXG851988 EHB851987:EHC851988 EQX851987:EQY851988 FAT851987:FAU851988 FKP851987:FKQ851988 FUL851987:FUM851988 GEH851987:GEI851988 GOD851987:GOE851988 GXZ851987:GYA851988 HHV851987:HHW851988 HRR851987:HRS851988 IBN851987:IBO851988 ILJ851987:ILK851988 IVF851987:IVG851988 JFB851987:JFC851988 JOX851987:JOY851988 JYT851987:JYU851988 KIP851987:KIQ851988 KSL851987:KSM851988 LCH851987:LCI851988 LMD851987:LME851988 LVZ851987:LWA851988 MFV851987:MFW851988 MPR851987:MPS851988 MZN851987:MZO851988 NJJ851987:NJK851988 NTF851987:NTG851988 ODB851987:ODC851988 OMX851987:OMY851988 OWT851987:OWU851988 PGP851987:PGQ851988 PQL851987:PQM851988 QAH851987:QAI851988 QKD851987:QKE851988 QTZ851987:QUA851988 RDV851987:RDW851988 RNR851987:RNS851988 RXN851987:RXO851988 SHJ851987:SHK851988 SRF851987:SRG851988 TBB851987:TBC851988 TKX851987:TKY851988 TUT851987:TUU851988 UEP851987:UEQ851988 UOL851987:UOM851988 UYH851987:UYI851988 VID851987:VIE851988 VRZ851987:VSA851988 WBV851987:WBW851988 WLR851987:WLS851988 WVN851987:WVO851988 F917523:G917524 JB917523:JC917524 SX917523:SY917524 ACT917523:ACU917524 AMP917523:AMQ917524 AWL917523:AWM917524 BGH917523:BGI917524 BQD917523:BQE917524 BZZ917523:CAA917524 CJV917523:CJW917524 CTR917523:CTS917524 DDN917523:DDO917524 DNJ917523:DNK917524 DXF917523:DXG917524 EHB917523:EHC917524 EQX917523:EQY917524 FAT917523:FAU917524 FKP917523:FKQ917524 FUL917523:FUM917524 GEH917523:GEI917524 GOD917523:GOE917524 GXZ917523:GYA917524 HHV917523:HHW917524 HRR917523:HRS917524 IBN917523:IBO917524 ILJ917523:ILK917524 IVF917523:IVG917524 JFB917523:JFC917524 JOX917523:JOY917524 JYT917523:JYU917524 KIP917523:KIQ917524 KSL917523:KSM917524 LCH917523:LCI917524 LMD917523:LME917524 LVZ917523:LWA917524 MFV917523:MFW917524 MPR917523:MPS917524 MZN917523:MZO917524 NJJ917523:NJK917524 NTF917523:NTG917524 ODB917523:ODC917524 OMX917523:OMY917524 OWT917523:OWU917524 PGP917523:PGQ917524 PQL917523:PQM917524 QAH917523:QAI917524 QKD917523:QKE917524 QTZ917523:QUA917524 RDV917523:RDW917524 RNR917523:RNS917524 RXN917523:RXO917524 SHJ917523:SHK917524 SRF917523:SRG917524 TBB917523:TBC917524 TKX917523:TKY917524 TUT917523:TUU917524 UEP917523:UEQ917524 UOL917523:UOM917524 UYH917523:UYI917524 VID917523:VIE917524 VRZ917523:VSA917524 WBV917523:WBW917524 WLR917523:WLS917524 WVN917523:WVO917524 F983059:G983060 JB983059:JC983060 SX983059:SY983060 ACT983059:ACU983060 AMP983059:AMQ983060 AWL983059:AWM983060 BGH983059:BGI983060 BQD983059:BQE983060 BZZ983059:CAA983060 CJV983059:CJW983060 CTR983059:CTS983060 DDN983059:DDO983060 DNJ983059:DNK983060 DXF983059:DXG983060 EHB983059:EHC983060 EQX983059:EQY983060 FAT983059:FAU983060 FKP983059:FKQ983060 FUL983059:FUM983060 GEH983059:GEI983060 GOD983059:GOE983060 GXZ983059:GYA983060 HHV983059:HHW983060 HRR983059:HRS983060 IBN983059:IBO983060 ILJ983059:ILK983060 IVF983059:IVG983060 JFB983059:JFC983060 JOX983059:JOY983060 JYT983059:JYU983060 KIP983059:KIQ983060 KSL983059:KSM983060 LCH983059:LCI983060 LMD983059:LME983060 LVZ983059:LWA983060 MFV983059:MFW983060 MPR983059:MPS983060 MZN983059:MZO983060 NJJ983059:NJK983060 NTF983059:NTG983060 ODB983059:ODC983060 OMX983059:OMY983060 OWT983059:OWU983060 PGP983059:PGQ983060 PQL983059:PQM983060 QAH983059:QAI983060 QKD983059:QKE983060 QTZ983059:QUA983060 RDV983059:RDW983060 RNR983059:RNS983060 RXN983059:RXO983060 SHJ983059:SHK983060 SRF983059:SRG983060 TBB983059:TBC983060 TKX983059:TKY983060 TUT983059:TUU983060 UEP983059:UEQ983060 UOL983059:UOM983060">
      <formula1>list1001</formula1>
    </dataValidation>
    <dataValidation type="list" allowBlank="1" showInputMessage="1" showErrorMessage="1" sqref="Q75:R76 JM75:JN76 TI75:TJ76 ADE75:ADF76 ANA75:ANB76 AWW75:AWX76 BGS75:BGT76 BQO75:BQP76 CAK75:CAL76 CKG75:CKH76 CUC75:CUD76 DDY75:DDZ76 DNU75:DNV76 DXQ75:DXR76 EHM75:EHN76 ERI75:ERJ76 FBE75:FBF76 FLA75:FLB76 FUW75:FUX76 GES75:GET76 GOO75:GOP76 GYK75:GYL76 HIG75:HIH76 HSC75:HSD76 IBY75:IBZ76 ILU75:ILV76 IVQ75:IVR76 JFM75:JFN76 JPI75:JPJ76 JZE75:JZF76 KJA75:KJB76 KSW75:KSX76 LCS75:LCT76 LMO75:LMP76 LWK75:LWL76 MGG75:MGH76 MQC75:MQD76 MZY75:MZZ76 NJU75:NJV76 NTQ75:NTR76 ODM75:ODN76 ONI75:ONJ76 OXE75:OXF76 PHA75:PHB76 PQW75:PQX76 QAS75:QAT76 QKO75:QKP76 QUK75:QUL76 REG75:REH76 ROC75:ROD76 RXY75:RXZ76 SHU75:SHV76 SRQ75:SRR76 TBM75:TBN76 TLI75:TLJ76 TVE75:TVF76 UFA75:UFB76 UOW75:UOX76 UYS75:UYT76 VIO75:VIP76 VSK75:VSL76 WCG75:WCH76 WMC75:WMD76 WVY75:WVZ76 Q65611:R65612 JM65611:JN65612 TI65611:TJ65612 ADE65611:ADF65612 ANA65611:ANB65612 AWW65611:AWX65612 BGS65611:BGT65612 BQO65611:BQP65612 CAK65611:CAL65612 CKG65611:CKH65612 CUC65611:CUD65612 DDY65611:DDZ65612 DNU65611:DNV65612 DXQ65611:DXR65612 EHM65611:EHN65612 ERI65611:ERJ65612 FBE65611:FBF65612 FLA65611:FLB65612 FUW65611:FUX65612 GES65611:GET65612 GOO65611:GOP65612 GYK65611:GYL65612 HIG65611:HIH65612 HSC65611:HSD65612 IBY65611:IBZ65612 ILU65611:ILV65612 IVQ65611:IVR65612 JFM65611:JFN65612 JPI65611:JPJ65612 JZE65611:JZF65612 KJA65611:KJB65612 KSW65611:KSX65612 LCS65611:LCT65612 LMO65611:LMP65612 LWK65611:LWL65612 MGG65611:MGH65612 MQC65611:MQD65612 MZY65611:MZZ65612 NJU65611:NJV65612 NTQ65611:NTR65612 ODM65611:ODN65612 ONI65611:ONJ65612 OXE65611:OXF65612 PHA65611:PHB65612 PQW65611:PQX65612 QAS65611:QAT65612 QKO65611:QKP65612 QUK65611:QUL65612 REG65611:REH65612 ROC65611:ROD65612 RXY65611:RXZ65612 SHU65611:SHV65612 SRQ65611:SRR65612 TBM65611:TBN65612 TLI65611:TLJ65612 TVE65611:TVF65612 UFA65611:UFB65612 UOW65611:UOX65612 UYS65611:UYT65612 VIO65611:VIP65612 VSK65611:VSL65612 WCG65611:WCH65612 WMC65611:WMD65612 WVY65611:WVZ65612 Q131147:R131148 JM131147:JN131148 TI131147:TJ131148 ADE131147:ADF131148 ANA131147:ANB131148 AWW131147:AWX131148 BGS131147:BGT131148 BQO131147:BQP131148 CAK131147:CAL131148 CKG131147:CKH131148 CUC131147:CUD131148 DDY131147:DDZ131148 DNU131147:DNV131148 DXQ131147:DXR131148 EHM131147:EHN131148 ERI131147:ERJ131148 FBE131147:FBF131148 FLA131147:FLB131148 FUW131147:FUX131148 GES131147:GET131148 GOO131147:GOP131148 GYK131147:GYL131148 HIG131147:HIH131148 HSC131147:HSD131148 IBY131147:IBZ131148 ILU131147:ILV131148 IVQ131147:IVR131148 JFM131147:JFN131148 JPI131147:JPJ131148 JZE131147:JZF131148 KJA131147:KJB131148 KSW131147:KSX131148 LCS131147:LCT131148 LMO131147:LMP131148 LWK131147:LWL131148 MGG131147:MGH131148 MQC131147:MQD131148 MZY131147:MZZ131148 NJU131147:NJV131148 NTQ131147:NTR131148 ODM131147:ODN131148 ONI131147:ONJ131148 OXE131147:OXF131148 PHA131147:PHB131148 PQW131147:PQX131148 QAS131147:QAT131148 QKO131147:QKP131148 QUK131147:QUL131148 REG131147:REH131148 ROC131147:ROD131148 RXY131147:RXZ131148 SHU131147:SHV131148 SRQ131147:SRR131148 TBM131147:TBN131148 TLI131147:TLJ131148 TVE131147:TVF131148 UFA131147:UFB131148 UOW131147:UOX131148 UYS131147:UYT131148 VIO131147:VIP131148 VSK131147:VSL131148 WCG131147:WCH131148 WMC131147:WMD131148 WVY131147:WVZ131148 Q196683:R196684 JM196683:JN196684 TI196683:TJ196684 ADE196683:ADF196684 ANA196683:ANB196684 AWW196683:AWX196684 BGS196683:BGT196684 BQO196683:BQP196684 CAK196683:CAL196684 CKG196683:CKH196684 CUC196683:CUD196684 DDY196683:DDZ196684 DNU196683:DNV196684 DXQ196683:DXR196684 EHM196683:EHN196684 ERI196683:ERJ196684 FBE196683:FBF196684 FLA196683:FLB196684 FUW196683:FUX196684 GES196683:GET196684 GOO196683:GOP196684 GYK196683:GYL196684 HIG196683:HIH196684 HSC196683:HSD196684 IBY196683:IBZ196684 ILU196683:ILV196684 IVQ196683:IVR196684 JFM196683:JFN196684 JPI196683:JPJ196684 JZE196683:JZF196684 KJA196683:KJB196684 KSW196683:KSX196684 LCS196683:LCT196684 LMO196683:LMP196684 LWK196683:LWL196684 MGG196683:MGH196684 MQC196683:MQD196684 MZY196683:MZZ196684 NJU196683:NJV196684 NTQ196683:NTR196684 ODM196683:ODN196684 ONI196683:ONJ196684 OXE196683:OXF196684 PHA196683:PHB196684 PQW196683:PQX196684 QAS196683:QAT196684 QKO196683:QKP196684 QUK196683:QUL196684 REG196683:REH196684 ROC196683:ROD196684 RXY196683:RXZ196684 SHU196683:SHV196684 SRQ196683:SRR196684 TBM196683:TBN196684 TLI196683:TLJ196684 TVE196683:TVF196684 UFA196683:UFB196684 UOW196683:UOX196684 UYS196683:UYT196684 VIO196683:VIP196684 VSK196683:VSL196684 WCG196683:WCH196684 WMC196683:WMD196684 WVY196683:WVZ196684 Q262219:R262220 JM262219:JN262220 TI262219:TJ262220 ADE262219:ADF262220 ANA262219:ANB262220 AWW262219:AWX262220 BGS262219:BGT262220 BQO262219:BQP262220 CAK262219:CAL262220 CKG262219:CKH262220 CUC262219:CUD262220 DDY262219:DDZ262220 DNU262219:DNV262220 DXQ262219:DXR262220 EHM262219:EHN262220 ERI262219:ERJ262220 FBE262219:FBF262220 FLA262219:FLB262220 FUW262219:FUX262220 GES262219:GET262220 GOO262219:GOP262220 GYK262219:GYL262220 HIG262219:HIH262220 HSC262219:HSD262220 IBY262219:IBZ262220 ILU262219:ILV262220 IVQ262219:IVR262220 JFM262219:JFN262220 JPI262219:JPJ262220 JZE262219:JZF262220 KJA262219:KJB262220 KSW262219:KSX262220 LCS262219:LCT262220 LMO262219:LMP262220 LWK262219:LWL262220 MGG262219:MGH262220 MQC262219:MQD262220 MZY262219:MZZ262220 NJU262219:NJV262220 NTQ262219:NTR262220 ODM262219:ODN262220 ONI262219:ONJ262220 OXE262219:OXF262220 PHA262219:PHB262220 PQW262219:PQX262220 QAS262219:QAT262220 QKO262219:QKP262220 QUK262219:QUL262220 REG262219:REH262220 ROC262219:ROD262220 RXY262219:RXZ262220 SHU262219:SHV262220 SRQ262219:SRR262220 TBM262219:TBN262220 TLI262219:TLJ262220 TVE262219:TVF262220 UFA262219:UFB262220 UOW262219:UOX262220 UYS262219:UYT262220 VIO262219:VIP262220 VSK262219:VSL262220 WCG262219:WCH262220 WMC262219:WMD262220 WVY262219:WVZ262220 Q327755:R327756 JM327755:JN327756 TI327755:TJ327756 ADE327755:ADF327756 ANA327755:ANB327756 AWW327755:AWX327756 BGS327755:BGT327756 BQO327755:BQP327756 CAK327755:CAL327756 CKG327755:CKH327756 CUC327755:CUD327756 DDY327755:DDZ327756 DNU327755:DNV327756 DXQ327755:DXR327756 EHM327755:EHN327756 ERI327755:ERJ327756 FBE327755:FBF327756 FLA327755:FLB327756 FUW327755:FUX327756 GES327755:GET327756 GOO327755:GOP327756 GYK327755:GYL327756 HIG327755:HIH327756 HSC327755:HSD327756 IBY327755:IBZ327756 ILU327755:ILV327756 IVQ327755:IVR327756 JFM327755:JFN327756 JPI327755:JPJ327756 JZE327755:JZF327756 KJA327755:KJB327756 KSW327755:KSX327756 LCS327755:LCT327756 LMO327755:LMP327756 LWK327755:LWL327756 MGG327755:MGH327756 MQC327755:MQD327756 MZY327755:MZZ327756 NJU327755:NJV327756 NTQ327755:NTR327756 ODM327755:ODN327756 ONI327755:ONJ327756 OXE327755:OXF327756 PHA327755:PHB327756 PQW327755:PQX327756 QAS327755:QAT327756 QKO327755:QKP327756 QUK327755:QUL327756 REG327755:REH327756 ROC327755:ROD327756 RXY327755:RXZ327756 SHU327755:SHV327756 SRQ327755:SRR327756 TBM327755:TBN327756 TLI327755:TLJ327756 TVE327755:TVF327756 UFA327755:UFB327756 UOW327755:UOX327756 UYS327755:UYT327756 VIO327755:VIP327756 VSK327755:VSL327756 WCG327755:WCH327756 WMC327755:WMD327756 WVY327755:WVZ327756 Q393291:R393292 JM393291:JN393292 TI393291:TJ393292 ADE393291:ADF393292 ANA393291:ANB393292 AWW393291:AWX393292 BGS393291:BGT393292 BQO393291:BQP393292 CAK393291:CAL393292 CKG393291:CKH393292 CUC393291:CUD393292 DDY393291:DDZ393292 DNU393291:DNV393292 DXQ393291:DXR393292 EHM393291:EHN393292 ERI393291:ERJ393292 FBE393291:FBF393292 FLA393291:FLB393292 FUW393291:FUX393292 GES393291:GET393292 GOO393291:GOP393292 GYK393291:GYL393292 HIG393291:HIH393292 HSC393291:HSD393292 IBY393291:IBZ393292 ILU393291:ILV393292 IVQ393291:IVR393292 JFM393291:JFN393292 JPI393291:JPJ393292 JZE393291:JZF393292 KJA393291:KJB393292 KSW393291:KSX393292 LCS393291:LCT393292 LMO393291:LMP393292 LWK393291:LWL393292 MGG393291:MGH393292 MQC393291:MQD393292 MZY393291:MZZ393292 NJU393291:NJV393292 NTQ393291:NTR393292 ODM393291:ODN393292 ONI393291:ONJ393292 OXE393291:OXF393292 PHA393291:PHB393292 PQW393291:PQX393292 QAS393291:QAT393292 QKO393291:QKP393292 QUK393291:QUL393292 REG393291:REH393292 ROC393291:ROD393292 RXY393291:RXZ393292 SHU393291:SHV393292 SRQ393291:SRR393292 TBM393291:TBN393292 TLI393291:TLJ393292 TVE393291:TVF393292 UFA393291:UFB393292 UOW393291:UOX393292 UYS393291:UYT393292 VIO393291:VIP393292 VSK393291:VSL393292 WCG393291:WCH393292 WMC393291:WMD393292 WVY393291:WVZ393292 Q458827:R458828 JM458827:JN458828 TI458827:TJ458828 ADE458827:ADF458828 ANA458827:ANB458828 AWW458827:AWX458828 BGS458827:BGT458828 BQO458827:BQP458828 CAK458827:CAL458828 CKG458827:CKH458828 CUC458827:CUD458828 DDY458827:DDZ458828 DNU458827:DNV458828 DXQ458827:DXR458828 EHM458827:EHN458828 ERI458827:ERJ458828 FBE458827:FBF458828 FLA458827:FLB458828 FUW458827:FUX458828 GES458827:GET458828 GOO458827:GOP458828 GYK458827:GYL458828 HIG458827:HIH458828 HSC458827:HSD458828 IBY458827:IBZ458828 ILU458827:ILV458828 IVQ458827:IVR458828 JFM458827:JFN458828 JPI458827:JPJ458828 JZE458827:JZF458828 KJA458827:KJB458828 KSW458827:KSX458828 LCS458827:LCT458828 LMO458827:LMP458828 LWK458827:LWL458828 MGG458827:MGH458828 MQC458827:MQD458828 MZY458827:MZZ458828 NJU458827:NJV458828 NTQ458827:NTR458828 ODM458827:ODN458828 ONI458827:ONJ458828 OXE458827:OXF458828 PHA458827:PHB458828 PQW458827:PQX458828 QAS458827:QAT458828 QKO458827:QKP458828 QUK458827:QUL458828 REG458827:REH458828 ROC458827:ROD458828 RXY458827:RXZ458828 SHU458827:SHV458828 SRQ458827:SRR458828 TBM458827:TBN458828 TLI458827:TLJ458828 TVE458827:TVF458828 UFA458827:UFB458828 UOW458827:UOX458828 UYS458827:UYT458828 VIO458827:VIP458828 VSK458827:VSL458828 WCG458827:WCH458828 WMC458827:WMD458828 WVY458827:WVZ458828 Q524363:R524364 JM524363:JN524364 TI524363:TJ524364 ADE524363:ADF524364 ANA524363:ANB524364 AWW524363:AWX524364 BGS524363:BGT524364 BQO524363:BQP524364 CAK524363:CAL524364 CKG524363:CKH524364 CUC524363:CUD524364 DDY524363:DDZ524364 DNU524363:DNV524364 DXQ524363:DXR524364 EHM524363:EHN524364 ERI524363:ERJ524364 FBE524363:FBF524364 FLA524363:FLB524364 FUW524363:FUX524364 GES524363:GET524364 GOO524363:GOP524364 GYK524363:GYL524364 HIG524363:HIH524364 HSC524363:HSD524364 IBY524363:IBZ524364 ILU524363:ILV524364 IVQ524363:IVR524364 JFM524363:JFN524364 JPI524363:JPJ524364 JZE524363:JZF524364 KJA524363:KJB524364 KSW524363:KSX524364 LCS524363:LCT524364 LMO524363:LMP524364 LWK524363:LWL524364 MGG524363:MGH524364 MQC524363:MQD524364 MZY524363:MZZ524364 NJU524363:NJV524364 NTQ524363:NTR524364 ODM524363:ODN524364 ONI524363:ONJ524364 OXE524363:OXF524364 PHA524363:PHB524364 PQW524363:PQX524364 QAS524363:QAT524364 QKO524363:QKP524364 QUK524363:QUL524364 REG524363:REH524364 ROC524363:ROD524364 RXY524363:RXZ524364 SHU524363:SHV524364 SRQ524363:SRR524364 TBM524363:TBN524364 TLI524363:TLJ524364 TVE524363:TVF524364 UFA524363:UFB524364 UOW524363:UOX524364 UYS524363:UYT524364 VIO524363:VIP524364 VSK524363:VSL524364 WCG524363:WCH524364 WMC524363:WMD524364 WVY524363:WVZ524364 Q589899:R589900 JM589899:JN589900 TI589899:TJ589900 ADE589899:ADF589900 ANA589899:ANB589900 AWW589899:AWX589900 BGS589899:BGT589900 BQO589899:BQP589900 CAK589899:CAL589900 CKG589899:CKH589900 CUC589899:CUD589900 DDY589899:DDZ589900 DNU589899:DNV589900 DXQ589899:DXR589900 EHM589899:EHN589900 ERI589899:ERJ589900 FBE589899:FBF589900 FLA589899:FLB589900 FUW589899:FUX589900 GES589899:GET589900 GOO589899:GOP589900 GYK589899:GYL589900 HIG589899:HIH589900 HSC589899:HSD589900 IBY589899:IBZ589900 ILU589899:ILV589900 IVQ589899:IVR589900 JFM589899:JFN589900 JPI589899:JPJ589900 JZE589899:JZF589900 KJA589899:KJB589900 KSW589899:KSX589900 LCS589899:LCT589900 LMO589899:LMP589900 LWK589899:LWL589900 MGG589899:MGH589900 MQC589899:MQD589900 MZY589899:MZZ589900 NJU589899:NJV589900 NTQ589899:NTR589900 ODM589899:ODN589900 ONI589899:ONJ589900 OXE589899:OXF589900 PHA589899:PHB589900 PQW589899:PQX589900 QAS589899:QAT589900 QKO589899:QKP589900 QUK589899:QUL589900 REG589899:REH589900 ROC589899:ROD589900 RXY589899:RXZ589900 SHU589899:SHV589900 SRQ589899:SRR589900 TBM589899:TBN589900 TLI589899:TLJ589900 TVE589899:TVF589900 UFA589899:UFB589900 UOW589899:UOX589900 UYS589899:UYT589900 VIO589899:VIP589900 VSK589899:VSL589900 WCG589899:WCH589900 WMC589899:WMD589900 WVY589899:WVZ589900 Q655435:R655436 JM655435:JN655436 TI655435:TJ655436 ADE655435:ADF655436 ANA655435:ANB655436 AWW655435:AWX655436 BGS655435:BGT655436 BQO655435:BQP655436 CAK655435:CAL655436 CKG655435:CKH655436 CUC655435:CUD655436 DDY655435:DDZ655436 DNU655435:DNV655436 DXQ655435:DXR655436 EHM655435:EHN655436 ERI655435:ERJ655436 FBE655435:FBF655436 FLA655435:FLB655436 FUW655435:FUX655436 GES655435:GET655436 GOO655435:GOP655436 GYK655435:GYL655436 HIG655435:HIH655436 HSC655435:HSD655436 IBY655435:IBZ655436 ILU655435:ILV655436 IVQ655435:IVR655436 JFM655435:JFN655436 JPI655435:JPJ655436 JZE655435:JZF655436 KJA655435:KJB655436 KSW655435:KSX655436 LCS655435:LCT655436 LMO655435:LMP655436 LWK655435:LWL655436 MGG655435:MGH655436 MQC655435:MQD655436 MZY655435:MZZ655436 NJU655435:NJV655436 NTQ655435:NTR655436 ODM655435:ODN655436 ONI655435:ONJ655436 OXE655435:OXF655436 PHA655435:PHB655436 PQW655435:PQX655436 QAS655435:QAT655436 QKO655435:QKP655436 QUK655435:QUL655436 REG655435:REH655436 ROC655435:ROD655436 RXY655435:RXZ655436 SHU655435:SHV655436 SRQ655435:SRR655436 TBM655435:TBN655436 TLI655435:TLJ655436 TVE655435:TVF655436 UFA655435:UFB655436 UOW655435:UOX655436 UYS655435:UYT655436 VIO655435:VIP655436 VSK655435:VSL655436 WCG655435:WCH655436 WMC655435:WMD655436 WVY655435:WVZ655436 Q720971:R720972 JM720971:JN720972 TI720971:TJ720972 ADE720971:ADF720972 ANA720971:ANB720972 AWW720971:AWX720972 BGS720971:BGT720972 BQO720971:BQP720972 CAK720971:CAL720972 CKG720971:CKH720972 CUC720971:CUD720972 DDY720971:DDZ720972 DNU720971:DNV720972 DXQ720971:DXR720972 EHM720971:EHN720972 ERI720971:ERJ720972 FBE720971:FBF720972 FLA720971:FLB720972 FUW720971:FUX720972 GES720971:GET720972 GOO720971:GOP720972 GYK720971:GYL720972 HIG720971:HIH720972 HSC720971:HSD720972 IBY720971:IBZ720972 ILU720971:ILV720972 IVQ720971:IVR720972 JFM720971:JFN720972 JPI720971:JPJ720972 JZE720971:JZF720972 KJA720971:KJB720972 KSW720971:KSX720972 LCS720971:LCT720972 LMO720971:LMP720972 LWK720971:LWL720972 MGG720971:MGH720972 MQC720971:MQD720972 MZY720971:MZZ720972 NJU720971:NJV720972 NTQ720971:NTR720972 ODM720971:ODN720972 ONI720971:ONJ720972 OXE720971:OXF720972 PHA720971:PHB720972 PQW720971:PQX720972 QAS720971:QAT720972 QKO720971:QKP720972 QUK720971:QUL720972 REG720971:REH720972 ROC720971:ROD720972 RXY720971:RXZ720972 SHU720971:SHV720972 SRQ720971:SRR720972 TBM720971:TBN720972 TLI720971:TLJ720972 TVE720971:TVF720972 UFA720971:UFB720972 UOW720971:UOX720972 UYS720971:UYT720972 VIO720971:VIP720972 VSK720971:VSL720972 WCG720971:WCH720972 WMC720971:WMD720972 WVY720971:WVZ720972 Q786507:R786508 JM786507:JN786508 TI786507:TJ786508 ADE786507:ADF786508 ANA786507:ANB786508 AWW786507:AWX786508 BGS786507:BGT786508 BQO786507:BQP786508 CAK786507:CAL786508 CKG786507:CKH786508 CUC786507:CUD786508 DDY786507:DDZ786508 DNU786507:DNV786508 DXQ786507:DXR786508 EHM786507:EHN786508 ERI786507:ERJ786508 FBE786507:FBF786508 FLA786507:FLB786508 FUW786507:FUX786508 GES786507:GET786508 GOO786507:GOP786508 GYK786507:GYL786508 HIG786507:HIH786508 HSC786507:HSD786508 IBY786507:IBZ786508 ILU786507:ILV786508 IVQ786507:IVR786508 JFM786507:JFN786508 JPI786507:JPJ786508 JZE786507:JZF786508 KJA786507:KJB786508 KSW786507:KSX786508 LCS786507:LCT786508 LMO786507:LMP786508 LWK786507:LWL786508 MGG786507:MGH786508 MQC786507:MQD786508 MZY786507:MZZ786508 NJU786507:NJV786508 NTQ786507:NTR786508 ODM786507:ODN786508 ONI786507:ONJ786508 OXE786507:OXF786508 PHA786507:PHB786508 PQW786507:PQX786508 QAS786507:QAT786508 QKO786507:QKP786508 QUK786507:QUL786508 REG786507:REH786508 ROC786507:ROD786508 RXY786507:RXZ786508 SHU786507:SHV786508 SRQ786507:SRR786508 TBM786507:TBN786508 TLI786507:TLJ786508 TVE786507:TVF786508 UFA786507:UFB786508 UOW786507:UOX786508 UYS786507:UYT786508 VIO786507:VIP786508 VSK786507:VSL786508 WCG786507:WCH786508 WMC786507:WMD786508 WVY786507:WVZ786508 Q852043:R852044 JM852043:JN852044 TI852043:TJ852044 ADE852043:ADF852044 ANA852043:ANB852044 AWW852043:AWX852044 BGS852043:BGT852044 BQO852043:BQP852044 CAK852043:CAL852044 CKG852043:CKH852044 CUC852043:CUD852044 DDY852043:DDZ852044 DNU852043:DNV852044 DXQ852043:DXR852044 EHM852043:EHN852044 ERI852043:ERJ852044 FBE852043:FBF852044 FLA852043:FLB852044 FUW852043:FUX852044 GES852043:GET852044 GOO852043:GOP852044 GYK852043:GYL852044 HIG852043:HIH852044 HSC852043:HSD852044 IBY852043:IBZ852044 ILU852043:ILV852044 IVQ852043:IVR852044 JFM852043:JFN852044 JPI852043:JPJ852044 JZE852043:JZF852044 KJA852043:KJB852044 KSW852043:KSX852044 LCS852043:LCT852044 LMO852043:LMP852044 LWK852043:LWL852044 MGG852043:MGH852044 MQC852043:MQD852044 MZY852043:MZZ852044 NJU852043:NJV852044 NTQ852043:NTR852044 ODM852043:ODN852044 ONI852043:ONJ852044 OXE852043:OXF852044 PHA852043:PHB852044 PQW852043:PQX852044 QAS852043:QAT852044 QKO852043:QKP852044 QUK852043:QUL852044 REG852043:REH852044 ROC852043:ROD852044 RXY852043:RXZ852044 SHU852043:SHV852044 SRQ852043:SRR852044 TBM852043:TBN852044 TLI852043:TLJ852044 TVE852043:TVF852044 UFA852043:UFB852044 UOW852043:UOX852044 UYS852043:UYT852044 VIO852043:VIP852044 VSK852043:VSL852044 WCG852043:WCH852044 WMC852043:WMD852044 WVY852043:WVZ852044 Q917579:R917580 JM917579:JN917580 TI917579:TJ917580 ADE917579:ADF917580 ANA917579:ANB917580 AWW917579:AWX917580 BGS917579:BGT917580 BQO917579:BQP917580 CAK917579:CAL917580 CKG917579:CKH917580 CUC917579:CUD917580 DDY917579:DDZ917580 DNU917579:DNV917580 DXQ917579:DXR917580 EHM917579:EHN917580 ERI917579:ERJ917580 FBE917579:FBF917580 FLA917579:FLB917580 FUW917579:FUX917580 GES917579:GET917580 GOO917579:GOP917580 GYK917579:GYL917580 HIG917579:HIH917580 HSC917579:HSD917580 IBY917579:IBZ917580 ILU917579:ILV917580 IVQ917579:IVR917580 JFM917579:JFN917580 JPI917579:JPJ917580 JZE917579:JZF917580 KJA917579:KJB917580 KSW917579:KSX917580 LCS917579:LCT917580 LMO917579:LMP917580 LWK917579:LWL917580 MGG917579:MGH917580 MQC917579:MQD917580 MZY917579:MZZ917580 NJU917579:NJV917580 NTQ917579:NTR917580 ODM917579:ODN917580 ONI917579:ONJ917580 OXE917579:OXF917580 PHA917579:PHB917580 PQW917579:PQX917580 QAS917579:QAT917580 QKO917579:QKP917580 QUK917579:QUL917580 REG917579:REH917580 ROC917579:ROD917580 RXY917579:RXZ917580 SHU917579:SHV917580 SRQ917579:SRR917580 TBM917579:TBN917580 TLI917579:TLJ917580 TVE917579:TVF917580 UFA917579:UFB917580 UOW917579:UOX917580 UYS917579:UYT917580 VIO917579:VIP917580 VSK917579:VSL917580 WCG917579:WCH917580 WMC917579:WMD917580 WVY917579:WVZ917580 Q983115:R983116 JM983115:JN983116 TI983115:TJ983116 ADE983115:ADF983116 ANA983115:ANB983116 AWW983115:AWX983116 BGS983115:BGT983116 BQO983115:BQP983116 CAK983115:CAL983116 CKG983115:CKH983116 CUC983115:CUD983116 DDY983115:DDZ983116 DNU983115:DNV983116 DXQ983115:DXR983116 EHM983115:EHN983116 ERI983115:ERJ983116 FBE983115:FBF983116 FLA983115:FLB983116 FUW983115:FUX983116 GES983115:GET983116 GOO983115:GOP983116 GYK983115:GYL983116 HIG983115:HIH983116 HSC983115:HSD983116 IBY983115:IBZ983116 ILU983115:ILV983116 IVQ983115:IVR983116 JFM983115:JFN983116 JPI983115:JPJ983116 JZE983115:JZF983116 KJA983115:KJB983116 KSW983115:KSX983116 LCS983115:LCT983116 LMO983115:LMP983116 LWK983115:LWL983116 MGG983115:MGH983116 MQC983115:MQD983116 MZY983115:MZZ983116 NJU983115:NJV983116 NTQ983115:NTR983116 ODM983115:ODN983116 ONI983115:ONJ983116 OXE983115:OXF983116 PHA983115:PHB983116 PQW983115:PQX983116 QAS983115:QAT983116 QKO983115:QKP983116 QUK983115:QUL983116 REG983115:REH983116 ROC983115:ROD983116 RXY983115:RXZ983116 SHU983115:SHV983116 SRQ983115:SRR983116 TBM983115:TBN983116 TLI983115:TLJ983116 TVE983115:TVF983116 UFA983115:UFB983116 UOW983115:UOX983116 UYS983115:UYT983116 VIO983115:VIP983116 VSK983115:VSL983116 WCG983115:WCH983116 WMC983115:WMD983116 WVY983115:WVZ983116 WVZ983091:WVZ983099 JM18:JN31 TI18:TJ31 ADE18:ADF31 ANA18:ANB31 AWW18:AWX31 BGS18:BGT31 BQO18:BQP31 CAK18:CAL31 CKG18:CKH31 CUC18:CUD31 DDY18:DDZ31 DNU18:DNV31 DXQ18:DXR31 EHM18:EHN31 ERI18:ERJ31 FBE18:FBF31 FLA18:FLB31 FUW18:FUX31 GES18:GET31 GOO18:GOP31 GYK18:GYL31 HIG18:HIH31 HSC18:HSD31 IBY18:IBZ31 ILU18:ILV31 IVQ18:IVR31 JFM18:JFN31 JPI18:JPJ31 JZE18:JZF31 KJA18:KJB31 KSW18:KSX31 LCS18:LCT31 LMO18:LMP31 LWK18:LWL31 MGG18:MGH31 MQC18:MQD31 MZY18:MZZ31 NJU18:NJV31 NTQ18:NTR31 ODM18:ODN31 ONI18:ONJ31 OXE18:OXF31 PHA18:PHB31 PQW18:PQX31 QAS18:QAT31 QKO18:QKP31 QUK18:QUL31 REG18:REH31 ROC18:ROD31 RXY18:RXZ31 SHU18:SHV31 SRQ18:SRR31 TBM18:TBN31 TLI18:TLJ31 TVE18:TVF31 UFA18:UFB31 UOW18:UOX31 UYS18:UYT31 VIO18:VIP31 VSK18:VSL31 WCG18:WCH31 WMC18:WMD31 WVY18:WVZ31 Q65544:R65557 JM65544:JN65557 TI65544:TJ65557 ADE65544:ADF65557 ANA65544:ANB65557 AWW65544:AWX65557 BGS65544:BGT65557 BQO65544:BQP65557 CAK65544:CAL65557 CKG65544:CKH65557 CUC65544:CUD65557 DDY65544:DDZ65557 DNU65544:DNV65557 DXQ65544:DXR65557 EHM65544:EHN65557 ERI65544:ERJ65557 FBE65544:FBF65557 FLA65544:FLB65557 FUW65544:FUX65557 GES65544:GET65557 GOO65544:GOP65557 GYK65544:GYL65557 HIG65544:HIH65557 HSC65544:HSD65557 IBY65544:IBZ65557 ILU65544:ILV65557 IVQ65544:IVR65557 JFM65544:JFN65557 JPI65544:JPJ65557 JZE65544:JZF65557 KJA65544:KJB65557 KSW65544:KSX65557 LCS65544:LCT65557 LMO65544:LMP65557 LWK65544:LWL65557 MGG65544:MGH65557 MQC65544:MQD65557 MZY65544:MZZ65557 NJU65544:NJV65557 NTQ65544:NTR65557 ODM65544:ODN65557 ONI65544:ONJ65557 OXE65544:OXF65557 PHA65544:PHB65557 PQW65544:PQX65557 QAS65544:QAT65557 QKO65544:QKP65557 QUK65544:QUL65557 REG65544:REH65557 ROC65544:ROD65557 RXY65544:RXZ65557 SHU65544:SHV65557 SRQ65544:SRR65557 TBM65544:TBN65557 TLI65544:TLJ65557 TVE65544:TVF65557 UFA65544:UFB65557 UOW65544:UOX65557 UYS65544:UYT65557 VIO65544:VIP65557 VSK65544:VSL65557 WCG65544:WCH65557 WMC65544:WMD65557 WVY65544:WVZ65557 Q131080:R131093 JM131080:JN131093 TI131080:TJ131093 ADE131080:ADF131093 ANA131080:ANB131093 AWW131080:AWX131093 BGS131080:BGT131093 BQO131080:BQP131093 CAK131080:CAL131093 CKG131080:CKH131093 CUC131080:CUD131093 DDY131080:DDZ131093 DNU131080:DNV131093 DXQ131080:DXR131093 EHM131080:EHN131093 ERI131080:ERJ131093 FBE131080:FBF131093 FLA131080:FLB131093 FUW131080:FUX131093 GES131080:GET131093 GOO131080:GOP131093 GYK131080:GYL131093 HIG131080:HIH131093 HSC131080:HSD131093 IBY131080:IBZ131093 ILU131080:ILV131093 IVQ131080:IVR131093 JFM131080:JFN131093 JPI131080:JPJ131093 JZE131080:JZF131093 KJA131080:KJB131093 KSW131080:KSX131093 LCS131080:LCT131093 LMO131080:LMP131093 LWK131080:LWL131093 MGG131080:MGH131093 MQC131080:MQD131093 MZY131080:MZZ131093 NJU131080:NJV131093 NTQ131080:NTR131093 ODM131080:ODN131093 ONI131080:ONJ131093 OXE131080:OXF131093 PHA131080:PHB131093 PQW131080:PQX131093 QAS131080:QAT131093 QKO131080:QKP131093 QUK131080:QUL131093 REG131080:REH131093 ROC131080:ROD131093 RXY131080:RXZ131093 SHU131080:SHV131093 SRQ131080:SRR131093 TBM131080:TBN131093 TLI131080:TLJ131093 TVE131080:TVF131093 UFA131080:UFB131093 UOW131080:UOX131093 UYS131080:UYT131093 VIO131080:VIP131093 VSK131080:VSL131093 WCG131080:WCH131093 WMC131080:WMD131093 WVY131080:WVZ131093 Q196616:R196629 JM196616:JN196629 TI196616:TJ196629 ADE196616:ADF196629 ANA196616:ANB196629 AWW196616:AWX196629 BGS196616:BGT196629 BQO196616:BQP196629 CAK196616:CAL196629 CKG196616:CKH196629 CUC196616:CUD196629 DDY196616:DDZ196629 DNU196616:DNV196629 DXQ196616:DXR196629 EHM196616:EHN196629 ERI196616:ERJ196629 FBE196616:FBF196629 FLA196616:FLB196629 FUW196616:FUX196629 GES196616:GET196629 GOO196616:GOP196629 GYK196616:GYL196629 HIG196616:HIH196629 HSC196616:HSD196629 IBY196616:IBZ196629 ILU196616:ILV196629 IVQ196616:IVR196629 JFM196616:JFN196629 JPI196616:JPJ196629 JZE196616:JZF196629 KJA196616:KJB196629 KSW196616:KSX196629 LCS196616:LCT196629 LMO196616:LMP196629 LWK196616:LWL196629 MGG196616:MGH196629 MQC196616:MQD196629 MZY196616:MZZ196629 NJU196616:NJV196629 NTQ196616:NTR196629 ODM196616:ODN196629 ONI196616:ONJ196629 OXE196616:OXF196629 PHA196616:PHB196629 PQW196616:PQX196629 QAS196616:QAT196629 QKO196616:QKP196629 QUK196616:QUL196629 REG196616:REH196629 ROC196616:ROD196629 RXY196616:RXZ196629 SHU196616:SHV196629 SRQ196616:SRR196629 TBM196616:TBN196629 TLI196616:TLJ196629 TVE196616:TVF196629 UFA196616:UFB196629 UOW196616:UOX196629 UYS196616:UYT196629 VIO196616:VIP196629 VSK196616:VSL196629 WCG196616:WCH196629 WMC196616:WMD196629 WVY196616:WVZ196629 Q262152:R262165 JM262152:JN262165 TI262152:TJ262165 ADE262152:ADF262165 ANA262152:ANB262165 AWW262152:AWX262165 BGS262152:BGT262165 BQO262152:BQP262165 CAK262152:CAL262165 CKG262152:CKH262165 CUC262152:CUD262165 DDY262152:DDZ262165 DNU262152:DNV262165 DXQ262152:DXR262165 EHM262152:EHN262165 ERI262152:ERJ262165 FBE262152:FBF262165 FLA262152:FLB262165 FUW262152:FUX262165 GES262152:GET262165 GOO262152:GOP262165 GYK262152:GYL262165 HIG262152:HIH262165 HSC262152:HSD262165 IBY262152:IBZ262165 ILU262152:ILV262165 IVQ262152:IVR262165 JFM262152:JFN262165 JPI262152:JPJ262165 JZE262152:JZF262165 KJA262152:KJB262165 KSW262152:KSX262165 LCS262152:LCT262165 LMO262152:LMP262165 LWK262152:LWL262165 MGG262152:MGH262165 MQC262152:MQD262165 MZY262152:MZZ262165 NJU262152:NJV262165 NTQ262152:NTR262165 ODM262152:ODN262165 ONI262152:ONJ262165 OXE262152:OXF262165 PHA262152:PHB262165 PQW262152:PQX262165 QAS262152:QAT262165 QKO262152:QKP262165 QUK262152:QUL262165 REG262152:REH262165 ROC262152:ROD262165 RXY262152:RXZ262165 SHU262152:SHV262165 SRQ262152:SRR262165 TBM262152:TBN262165 TLI262152:TLJ262165 TVE262152:TVF262165 UFA262152:UFB262165 UOW262152:UOX262165 UYS262152:UYT262165 VIO262152:VIP262165 VSK262152:VSL262165 WCG262152:WCH262165 WMC262152:WMD262165 WVY262152:WVZ262165 Q327688:R327701 JM327688:JN327701 TI327688:TJ327701 ADE327688:ADF327701 ANA327688:ANB327701 AWW327688:AWX327701 BGS327688:BGT327701 BQO327688:BQP327701 CAK327688:CAL327701 CKG327688:CKH327701 CUC327688:CUD327701 DDY327688:DDZ327701 DNU327688:DNV327701 DXQ327688:DXR327701 EHM327688:EHN327701 ERI327688:ERJ327701 FBE327688:FBF327701 FLA327688:FLB327701 FUW327688:FUX327701 GES327688:GET327701 GOO327688:GOP327701 GYK327688:GYL327701 HIG327688:HIH327701 HSC327688:HSD327701 IBY327688:IBZ327701 ILU327688:ILV327701 IVQ327688:IVR327701 JFM327688:JFN327701 JPI327688:JPJ327701 JZE327688:JZF327701 KJA327688:KJB327701 KSW327688:KSX327701 LCS327688:LCT327701 LMO327688:LMP327701 LWK327688:LWL327701 MGG327688:MGH327701 MQC327688:MQD327701 MZY327688:MZZ327701 NJU327688:NJV327701 NTQ327688:NTR327701 ODM327688:ODN327701 ONI327688:ONJ327701 OXE327688:OXF327701 PHA327688:PHB327701 PQW327688:PQX327701 QAS327688:QAT327701 QKO327688:QKP327701 QUK327688:QUL327701 REG327688:REH327701 ROC327688:ROD327701 RXY327688:RXZ327701 SHU327688:SHV327701 SRQ327688:SRR327701 TBM327688:TBN327701 TLI327688:TLJ327701 TVE327688:TVF327701 UFA327688:UFB327701 UOW327688:UOX327701 UYS327688:UYT327701 VIO327688:VIP327701 VSK327688:VSL327701 WCG327688:WCH327701 WMC327688:WMD327701 WVY327688:WVZ327701 Q393224:R393237 JM393224:JN393237 TI393224:TJ393237 ADE393224:ADF393237 ANA393224:ANB393237 AWW393224:AWX393237 BGS393224:BGT393237 BQO393224:BQP393237 CAK393224:CAL393237 CKG393224:CKH393237 CUC393224:CUD393237 DDY393224:DDZ393237 DNU393224:DNV393237 DXQ393224:DXR393237 EHM393224:EHN393237 ERI393224:ERJ393237 FBE393224:FBF393237 FLA393224:FLB393237 FUW393224:FUX393237 GES393224:GET393237 GOO393224:GOP393237 GYK393224:GYL393237 HIG393224:HIH393237 HSC393224:HSD393237 IBY393224:IBZ393237 ILU393224:ILV393237 IVQ393224:IVR393237 JFM393224:JFN393237 JPI393224:JPJ393237 JZE393224:JZF393237 KJA393224:KJB393237 KSW393224:KSX393237 LCS393224:LCT393237 LMO393224:LMP393237 LWK393224:LWL393237 MGG393224:MGH393237 MQC393224:MQD393237 MZY393224:MZZ393237 NJU393224:NJV393237 NTQ393224:NTR393237 ODM393224:ODN393237 ONI393224:ONJ393237 OXE393224:OXF393237 PHA393224:PHB393237 PQW393224:PQX393237 QAS393224:QAT393237 QKO393224:QKP393237 QUK393224:QUL393237 REG393224:REH393237 ROC393224:ROD393237 RXY393224:RXZ393237 SHU393224:SHV393237 SRQ393224:SRR393237 TBM393224:TBN393237 TLI393224:TLJ393237 TVE393224:TVF393237 UFA393224:UFB393237 UOW393224:UOX393237 UYS393224:UYT393237 VIO393224:VIP393237 VSK393224:VSL393237 WCG393224:WCH393237 WMC393224:WMD393237 WVY393224:WVZ393237 Q458760:R458773 JM458760:JN458773 TI458760:TJ458773 ADE458760:ADF458773 ANA458760:ANB458773 AWW458760:AWX458773 BGS458760:BGT458773 BQO458760:BQP458773 CAK458760:CAL458773 CKG458760:CKH458773 CUC458760:CUD458773 DDY458760:DDZ458773 DNU458760:DNV458773 DXQ458760:DXR458773 EHM458760:EHN458773 ERI458760:ERJ458773 FBE458760:FBF458773 FLA458760:FLB458773 FUW458760:FUX458773 GES458760:GET458773 GOO458760:GOP458773 GYK458760:GYL458773 HIG458760:HIH458773 HSC458760:HSD458773 IBY458760:IBZ458773 ILU458760:ILV458773 IVQ458760:IVR458773 JFM458760:JFN458773 JPI458760:JPJ458773 JZE458760:JZF458773 KJA458760:KJB458773 KSW458760:KSX458773 LCS458760:LCT458773 LMO458760:LMP458773 LWK458760:LWL458773 MGG458760:MGH458773 MQC458760:MQD458773 MZY458760:MZZ458773 NJU458760:NJV458773 NTQ458760:NTR458773 ODM458760:ODN458773 ONI458760:ONJ458773 OXE458760:OXF458773 PHA458760:PHB458773 PQW458760:PQX458773 QAS458760:QAT458773 QKO458760:QKP458773 QUK458760:QUL458773 REG458760:REH458773 ROC458760:ROD458773 RXY458760:RXZ458773 SHU458760:SHV458773 SRQ458760:SRR458773 TBM458760:TBN458773 TLI458760:TLJ458773 TVE458760:TVF458773 UFA458760:UFB458773 UOW458760:UOX458773 UYS458760:UYT458773 VIO458760:VIP458773 VSK458760:VSL458773 WCG458760:WCH458773 WMC458760:WMD458773 WVY458760:WVZ458773 Q524296:R524309 JM524296:JN524309 TI524296:TJ524309 ADE524296:ADF524309 ANA524296:ANB524309 AWW524296:AWX524309 BGS524296:BGT524309 BQO524296:BQP524309 CAK524296:CAL524309 CKG524296:CKH524309 CUC524296:CUD524309 DDY524296:DDZ524309 DNU524296:DNV524309 DXQ524296:DXR524309 EHM524296:EHN524309 ERI524296:ERJ524309 FBE524296:FBF524309 FLA524296:FLB524309 FUW524296:FUX524309 GES524296:GET524309 GOO524296:GOP524309 GYK524296:GYL524309 HIG524296:HIH524309 HSC524296:HSD524309 IBY524296:IBZ524309 ILU524296:ILV524309 IVQ524296:IVR524309 JFM524296:JFN524309 JPI524296:JPJ524309 JZE524296:JZF524309 KJA524296:KJB524309 KSW524296:KSX524309 LCS524296:LCT524309 LMO524296:LMP524309 LWK524296:LWL524309 MGG524296:MGH524309 MQC524296:MQD524309 MZY524296:MZZ524309 NJU524296:NJV524309 NTQ524296:NTR524309 ODM524296:ODN524309 ONI524296:ONJ524309 OXE524296:OXF524309 PHA524296:PHB524309 PQW524296:PQX524309 QAS524296:QAT524309 QKO524296:QKP524309 QUK524296:QUL524309 REG524296:REH524309 ROC524296:ROD524309 RXY524296:RXZ524309 SHU524296:SHV524309 SRQ524296:SRR524309 TBM524296:TBN524309 TLI524296:TLJ524309 TVE524296:TVF524309 UFA524296:UFB524309 UOW524296:UOX524309 UYS524296:UYT524309 VIO524296:VIP524309 VSK524296:VSL524309 WCG524296:WCH524309 WMC524296:WMD524309 WVY524296:WVZ524309 Q589832:R589845 JM589832:JN589845 TI589832:TJ589845 ADE589832:ADF589845 ANA589832:ANB589845 AWW589832:AWX589845 BGS589832:BGT589845 BQO589832:BQP589845 CAK589832:CAL589845 CKG589832:CKH589845 CUC589832:CUD589845 DDY589832:DDZ589845 DNU589832:DNV589845 DXQ589832:DXR589845 EHM589832:EHN589845 ERI589832:ERJ589845 FBE589832:FBF589845 FLA589832:FLB589845 FUW589832:FUX589845 GES589832:GET589845 GOO589832:GOP589845 GYK589832:GYL589845 HIG589832:HIH589845 HSC589832:HSD589845 IBY589832:IBZ589845 ILU589832:ILV589845 IVQ589832:IVR589845 JFM589832:JFN589845 JPI589832:JPJ589845 JZE589832:JZF589845 KJA589832:KJB589845 KSW589832:KSX589845 LCS589832:LCT589845 LMO589832:LMP589845 LWK589832:LWL589845 MGG589832:MGH589845 MQC589832:MQD589845 MZY589832:MZZ589845 NJU589832:NJV589845 NTQ589832:NTR589845 ODM589832:ODN589845 ONI589832:ONJ589845 OXE589832:OXF589845 PHA589832:PHB589845 PQW589832:PQX589845 QAS589832:QAT589845 QKO589832:QKP589845 QUK589832:QUL589845 REG589832:REH589845 ROC589832:ROD589845 RXY589832:RXZ589845 SHU589832:SHV589845 SRQ589832:SRR589845 TBM589832:TBN589845 TLI589832:TLJ589845 TVE589832:TVF589845 UFA589832:UFB589845 UOW589832:UOX589845 UYS589832:UYT589845 VIO589832:VIP589845 VSK589832:VSL589845 WCG589832:WCH589845 WMC589832:WMD589845 WVY589832:WVZ589845 Q655368:R655381 JM655368:JN655381 TI655368:TJ655381 ADE655368:ADF655381 ANA655368:ANB655381 AWW655368:AWX655381 BGS655368:BGT655381 BQO655368:BQP655381 CAK655368:CAL655381 CKG655368:CKH655381 CUC655368:CUD655381 DDY655368:DDZ655381 DNU655368:DNV655381 DXQ655368:DXR655381 EHM655368:EHN655381 ERI655368:ERJ655381 FBE655368:FBF655381 FLA655368:FLB655381 FUW655368:FUX655381 GES655368:GET655381 GOO655368:GOP655381 GYK655368:GYL655381 HIG655368:HIH655381 HSC655368:HSD655381 IBY655368:IBZ655381 ILU655368:ILV655381 IVQ655368:IVR655381 JFM655368:JFN655381 JPI655368:JPJ655381 JZE655368:JZF655381 KJA655368:KJB655381 KSW655368:KSX655381 LCS655368:LCT655381 LMO655368:LMP655381 LWK655368:LWL655381 MGG655368:MGH655381 MQC655368:MQD655381 MZY655368:MZZ655381 NJU655368:NJV655381 NTQ655368:NTR655381 ODM655368:ODN655381 ONI655368:ONJ655381 OXE655368:OXF655381 PHA655368:PHB655381 PQW655368:PQX655381 QAS655368:QAT655381 QKO655368:QKP655381 QUK655368:QUL655381 REG655368:REH655381 ROC655368:ROD655381 RXY655368:RXZ655381 SHU655368:SHV655381 SRQ655368:SRR655381 TBM655368:TBN655381 TLI655368:TLJ655381 TVE655368:TVF655381 UFA655368:UFB655381 UOW655368:UOX655381 UYS655368:UYT655381 VIO655368:VIP655381 VSK655368:VSL655381 WCG655368:WCH655381 WMC655368:WMD655381 WVY655368:WVZ655381 Q720904:R720917 JM720904:JN720917 TI720904:TJ720917 ADE720904:ADF720917 ANA720904:ANB720917 AWW720904:AWX720917 BGS720904:BGT720917 BQO720904:BQP720917 CAK720904:CAL720917 CKG720904:CKH720917 CUC720904:CUD720917 DDY720904:DDZ720917 DNU720904:DNV720917 DXQ720904:DXR720917 EHM720904:EHN720917 ERI720904:ERJ720917 FBE720904:FBF720917 FLA720904:FLB720917 FUW720904:FUX720917 GES720904:GET720917 GOO720904:GOP720917 GYK720904:GYL720917 HIG720904:HIH720917 HSC720904:HSD720917 IBY720904:IBZ720917 ILU720904:ILV720917 IVQ720904:IVR720917 JFM720904:JFN720917 JPI720904:JPJ720917 JZE720904:JZF720917 KJA720904:KJB720917 KSW720904:KSX720917 LCS720904:LCT720917 LMO720904:LMP720917 LWK720904:LWL720917 MGG720904:MGH720917 MQC720904:MQD720917 MZY720904:MZZ720917 NJU720904:NJV720917 NTQ720904:NTR720917 ODM720904:ODN720917 ONI720904:ONJ720917 OXE720904:OXF720917 PHA720904:PHB720917 PQW720904:PQX720917 QAS720904:QAT720917 QKO720904:QKP720917 QUK720904:QUL720917 REG720904:REH720917 ROC720904:ROD720917 RXY720904:RXZ720917 SHU720904:SHV720917 SRQ720904:SRR720917 TBM720904:TBN720917 TLI720904:TLJ720917 TVE720904:TVF720917 UFA720904:UFB720917 UOW720904:UOX720917 UYS720904:UYT720917 VIO720904:VIP720917 VSK720904:VSL720917 WCG720904:WCH720917 WMC720904:WMD720917 WVY720904:WVZ720917 Q786440:R786453 JM786440:JN786453 TI786440:TJ786453 ADE786440:ADF786453 ANA786440:ANB786453 AWW786440:AWX786453 BGS786440:BGT786453 BQO786440:BQP786453 CAK786440:CAL786453 CKG786440:CKH786453 CUC786440:CUD786453 DDY786440:DDZ786453 DNU786440:DNV786453 DXQ786440:DXR786453 EHM786440:EHN786453 ERI786440:ERJ786453 FBE786440:FBF786453 FLA786440:FLB786453 FUW786440:FUX786453 GES786440:GET786453 GOO786440:GOP786453 GYK786440:GYL786453 HIG786440:HIH786453 HSC786440:HSD786453 IBY786440:IBZ786453 ILU786440:ILV786453 IVQ786440:IVR786453 JFM786440:JFN786453 JPI786440:JPJ786453 JZE786440:JZF786453 KJA786440:KJB786453 KSW786440:KSX786453 LCS786440:LCT786453 LMO786440:LMP786453 LWK786440:LWL786453 MGG786440:MGH786453 MQC786440:MQD786453 MZY786440:MZZ786453 NJU786440:NJV786453 NTQ786440:NTR786453 ODM786440:ODN786453 ONI786440:ONJ786453 OXE786440:OXF786453 PHA786440:PHB786453 PQW786440:PQX786453 QAS786440:QAT786453 QKO786440:QKP786453 QUK786440:QUL786453 REG786440:REH786453 ROC786440:ROD786453 RXY786440:RXZ786453 SHU786440:SHV786453 SRQ786440:SRR786453 TBM786440:TBN786453 TLI786440:TLJ786453 TVE786440:TVF786453 UFA786440:UFB786453 UOW786440:UOX786453 UYS786440:UYT786453 VIO786440:VIP786453 VSK786440:VSL786453 WCG786440:WCH786453 WMC786440:WMD786453 WVY786440:WVZ786453 Q851976:R851989 JM851976:JN851989 TI851976:TJ851989 ADE851976:ADF851989 ANA851976:ANB851989 AWW851976:AWX851989 BGS851976:BGT851989 BQO851976:BQP851989 CAK851976:CAL851989 CKG851976:CKH851989 CUC851976:CUD851989 DDY851976:DDZ851989 DNU851976:DNV851989 DXQ851976:DXR851989 EHM851976:EHN851989 ERI851976:ERJ851989 FBE851976:FBF851989 FLA851976:FLB851989 FUW851976:FUX851989 GES851976:GET851989 GOO851976:GOP851989 GYK851976:GYL851989 HIG851976:HIH851989 HSC851976:HSD851989 IBY851976:IBZ851989 ILU851976:ILV851989 IVQ851976:IVR851989 JFM851976:JFN851989 JPI851976:JPJ851989 JZE851976:JZF851989 KJA851976:KJB851989 KSW851976:KSX851989 LCS851976:LCT851989 LMO851976:LMP851989 LWK851976:LWL851989 MGG851976:MGH851989 MQC851976:MQD851989 MZY851976:MZZ851989 NJU851976:NJV851989 NTQ851976:NTR851989 ODM851976:ODN851989 ONI851976:ONJ851989 OXE851976:OXF851989 PHA851976:PHB851989 PQW851976:PQX851989 QAS851976:QAT851989 QKO851976:QKP851989 QUK851976:QUL851989 REG851976:REH851989 ROC851976:ROD851989 RXY851976:RXZ851989 SHU851976:SHV851989 SRQ851976:SRR851989 TBM851976:TBN851989 TLI851976:TLJ851989 TVE851976:TVF851989 UFA851976:UFB851989 UOW851976:UOX851989 UYS851976:UYT851989 VIO851976:VIP851989 VSK851976:VSL851989 WCG851976:WCH851989 WMC851976:WMD851989 WVY851976:WVZ851989 Q917512:R917525 JM917512:JN917525 TI917512:TJ917525 ADE917512:ADF917525 ANA917512:ANB917525 AWW917512:AWX917525 BGS917512:BGT917525 BQO917512:BQP917525 CAK917512:CAL917525 CKG917512:CKH917525 CUC917512:CUD917525 DDY917512:DDZ917525 DNU917512:DNV917525 DXQ917512:DXR917525 EHM917512:EHN917525 ERI917512:ERJ917525 FBE917512:FBF917525 FLA917512:FLB917525 FUW917512:FUX917525 GES917512:GET917525 GOO917512:GOP917525 GYK917512:GYL917525 HIG917512:HIH917525 HSC917512:HSD917525 IBY917512:IBZ917525 ILU917512:ILV917525 IVQ917512:IVR917525 JFM917512:JFN917525 JPI917512:JPJ917525 JZE917512:JZF917525 KJA917512:KJB917525 KSW917512:KSX917525 LCS917512:LCT917525 LMO917512:LMP917525 LWK917512:LWL917525 MGG917512:MGH917525 MQC917512:MQD917525 MZY917512:MZZ917525 NJU917512:NJV917525 NTQ917512:NTR917525 ODM917512:ODN917525 ONI917512:ONJ917525 OXE917512:OXF917525 PHA917512:PHB917525 PQW917512:PQX917525 QAS917512:QAT917525 QKO917512:QKP917525 QUK917512:QUL917525 REG917512:REH917525 ROC917512:ROD917525 RXY917512:RXZ917525 SHU917512:SHV917525 SRQ917512:SRR917525 TBM917512:TBN917525 TLI917512:TLJ917525 TVE917512:TVF917525 UFA917512:UFB917525 UOW917512:UOX917525 UYS917512:UYT917525 VIO917512:VIP917525 VSK917512:VSL917525 WCG917512:WCH917525 WMC917512:WMD917525 WVY917512:WVZ917525 Q983048:R983061 JM983048:JN983061 TI983048:TJ983061 ADE983048:ADF983061 ANA983048:ANB983061 AWW983048:AWX983061 BGS983048:BGT983061 BQO983048:BQP983061 CAK983048:CAL983061 CKG983048:CKH983061 CUC983048:CUD983061 DDY983048:DDZ983061 DNU983048:DNV983061 DXQ983048:DXR983061 EHM983048:EHN983061 ERI983048:ERJ983061 FBE983048:FBF983061 FLA983048:FLB983061 FUW983048:FUX983061 GES983048:GET983061 GOO983048:GOP983061 GYK983048:GYL983061 HIG983048:HIH983061 HSC983048:HSD983061 IBY983048:IBZ983061 ILU983048:ILV983061 IVQ983048:IVR983061 JFM983048:JFN983061 JPI983048:JPJ983061 JZE983048:JZF983061 KJA983048:KJB983061 KSW983048:KSX983061 LCS983048:LCT983061 LMO983048:LMP983061 LWK983048:LWL983061 MGG983048:MGH983061 MQC983048:MQD983061 MZY983048:MZZ983061 NJU983048:NJV983061 NTQ983048:NTR983061 ODM983048:ODN983061 ONI983048:ONJ983061 OXE983048:OXF983061 PHA983048:PHB983061 PQW983048:PQX983061 QAS983048:QAT983061 QKO983048:QKP983061 QUK983048:QUL983061 REG983048:REH983061 ROC983048:ROD983061 RXY983048:RXZ983061 SHU983048:SHV983061 SRQ983048:SRR983061 TBM983048:TBN983061 TLI983048:TLJ983061 TVE983048:TVF983061 UFA983048:UFB983061 UOW983048:UOX983061 UYS983048:UYT983061 VIO983048:VIP983061 VSK983048:VSL983061 WCG983048:WCH983061 WMC983048:WMD983061 WVY983048:WVZ983061 WMD983091:WMD983099 JM38:JN43 TI38:TJ43 ADE38:ADF43 ANA38:ANB43 AWW38:AWX43 BGS38:BGT43 BQO38:BQP43 CAK38:CAL43 CKG38:CKH43 CUC38:CUD43 DDY38:DDZ43 DNU38:DNV43 DXQ38:DXR43 EHM38:EHN43 ERI38:ERJ43 FBE38:FBF43 FLA38:FLB43 FUW38:FUX43 GES38:GET43 GOO38:GOP43 GYK38:GYL43 HIG38:HIH43 HSC38:HSD43 IBY38:IBZ43 ILU38:ILV43 IVQ38:IVR43 JFM38:JFN43 JPI38:JPJ43 JZE38:JZF43 KJA38:KJB43 KSW38:KSX43 LCS38:LCT43 LMO38:LMP43 LWK38:LWL43 MGG38:MGH43 MQC38:MQD43 MZY38:MZZ43 NJU38:NJV43 NTQ38:NTR43 ODM38:ODN43 ONI38:ONJ43 OXE38:OXF43 PHA38:PHB43 PQW38:PQX43 QAS38:QAT43 QKO38:QKP43 QUK38:QUL43 REG38:REH43 ROC38:ROD43 RXY38:RXZ43 SHU38:SHV43 SRQ38:SRR43 TBM38:TBN43 TLI38:TLJ43 TVE38:TVF43 UFA38:UFB43 UOW38:UOX43 UYS38:UYT43 VIO38:VIP43 VSK38:VSL43 WCG38:WCH43 WMC38:WMD43 WVY38:WVZ43 Q65564:R65569 JM65564:JN65569 TI65564:TJ65569 ADE65564:ADF65569 ANA65564:ANB65569 AWW65564:AWX65569 BGS65564:BGT65569 BQO65564:BQP65569 CAK65564:CAL65569 CKG65564:CKH65569 CUC65564:CUD65569 DDY65564:DDZ65569 DNU65564:DNV65569 DXQ65564:DXR65569 EHM65564:EHN65569 ERI65564:ERJ65569 FBE65564:FBF65569 FLA65564:FLB65569 FUW65564:FUX65569 GES65564:GET65569 GOO65564:GOP65569 GYK65564:GYL65569 HIG65564:HIH65569 HSC65564:HSD65569 IBY65564:IBZ65569 ILU65564:ILV65569 IVQ65564:IVR65569 JFM65564:JFN65569 JPI65564:JPJ65569 JZE65564:JZF65569 KJA65564:KJB65569 KSW65564:KSX65569 LCS65564:LCT65569 LMO65564:LMP65569 LWK65564:LWL65569 MGG65564:MGH65569 MQC65564:MQD65569 MZY65564:MZZ65569 NJU65564:NJV65569 NTQ65564:NTR65569 ODM65564:ODN65569 ONI65564:ONJ65569 OXE65564:OXF65569 PHA65564:PHB65569 PQW65564:PQX65569 QAS65564:QAT65569 QKO65564:QKP65569 QUK65564:QUL65569 REG65564:REH65569 ROC65564:ROD65569 RXY65564:RXZ65569 SHU65564:SHV65569 SRQ65564:SRR65569 TBM65564:TBN65569 TLI65564:TLJ65569 TVE65564:TVF65569 UFA65564:UFB65569 UOW65564:UOX65569 UYS65564:UYT65569 VIO65564:VIP65569 VSK65564:VSL65569 WCG65564:WCH65569 WMC65564:WMD65569 WVY65564:WVZ65569 Q131100:R131105 JM131100:JN131105 TI131100:TJ131105 ADE131100:ADF131105 ANA131100:ANB131105 AWW131100:AWX131105 BGS131100:BGT131105 BQO131100:BQP131105 CAK131100:CAL131105 CKG131100:CKH131105 CUC131100:CUD131105 DDY131100:DDZ131105 DNU131100:DNV131105 DXQ131100:DXR131105 EHM131100:EHN131105 ERI131100:ERJ131105 FBE131100:FBF131105 FLA131100:FLB131105 FUW131100:FUX131105 GES131100:GET131105 GOO131100:GOP131105 GYK131100:GYL131105 HIG131100:HIH131105 HSC131100:HSD131105 IBY131100:IBZ131105 ILU131100:ILV131105 IVQ131100:IVR131105 JFM131100:JFN131105 JPI131100:JPJ131105 JZE131100:JZF131105 KJA131100:KJB131105 KSW131100:KSX131105 LCS131100:LCT131105 LMO131100:LMP131105 LWK131100:LWL131105 MGG131100:MGH131105 MQC131100:MQD131105 MZY131100:MZZ131105 NJU131100:NJV131105 NTQ131100:NTR131105 ODM131100:ODN131105 ONI131100:ONJ131105 OXE131100:OXF131105 PHA131100:PHB131105 PQW131100:PQX131105 QAS131100:QAT131105 QKO131100:QKP131105 QUK131100:QUL131105 REG131100:REH131105 ROC131100:ROD131105 RXY131100:RXZ131105 SHU131100:SHV131105 SRQ131100:SRR131105 TBM131100:TBN131105 TLI131100:TLJ131105 TVE131100:TVF131105 UFA131100:UFB131105 UOW131100:UOX131105 UYS131100:UYT131105 VIO131100:VIP131105 VSK131100:VSL131105 WCG131100:WCH131105 WMC131100:WMD131105 WVY131100:WVZ131105 Q196636:R196641 JM196636:JN196641 TI196636:TJ196641 ADE196636:ADF196641 ANA196636:ANB196641 AWW196636:AWX196641 BGS196636:BGT196641 BQO196636:BQP196641 CAK196636:CAL196641 CKG196636:CKH196641 CUC196636:CUD196641 DDY196636:DDZ196641 DNU196636:DNV196641 DXQ196636:DXR196641 EHM196636:EHN196641 ERI196636:ERJ196641 FBE196636:FBF196641 FLA196636:FLB196641 FUW196636:FUX196641 GES196636:GET196641 GOO196636:GOP196641 GYK196636:GYL196641 HIG196636:HIH196641 HSC196636:HSD196641 IBY196636:IBZ196641 ILU196636:ILV196641 IVQ196636:IVR196641 JFM196636:JFN196641 JPI196636:JPJ196641 JZE196636:JZF196641 KJA196636:KJB196641 KSW196636:KSX196641 LCS196636:LCT196641 LMO196636:LMP196641 LWK196636:LWL196641 MGG196636:MGH196641 MQC196636:MQD196641 MZY196636:MZZ196641 NJU196636:NJV196641 NTQ196636:NTR196641 ODM196636:ODN196641 ONI196636:ONJ196641 OXE196636:OXF196641 PHA196636:PHB196641 PQW196636:PQX196641 QAS196636:QAT196641 QKO196636:QKP196641 QUK196636:QUL196641 REG196636:REH196641 ROC196636:ROD196641 RXY196636:RXZ196641 SHU196636:SHV196641 SRQ196636:SRR196641 TBM196636:TBN196641 TLI196636:TLJ196641 TVE196636:TVF196641 UFA196636:UFB196641 UOW196636:UOX196641 UYS196636:UYT196641 VIO196636:VIP196641 VSK196636:VSL196641 WCG196636:WCH196641 WMC196636:WMD196641 WVY196636:WVZ196641 Q262172:R262177 JM262172:JN262177 TI262172:TJ262177 ADE262172:ADF262177 ANA262172:ANB262177 AWW262172:AWX262177 BGS262172:BGT262177 BQO262172:BQP262177 CAK262172:CAL262177 CKG262172:CKH262177 CUC262172:CUD262177 DDY262172:DDZ262177 DNU262172:DNV262177 DXQ262172:DXR262177 EHM262172:EHN262177 ERI262172:ERJ262177 FBE262172:FBF262177 FLA262172:FLB262177 FUW262172:FUX262177 GES262172:GET262177 GOO262172:GOP262177 GYK262172:GYL262177 HIG262172:HIH262177 HSC262172:HSD262177 IBY262172:IBZ262177 ILU262172:ILV262177 IVQ262172:IVR262177 JFM262172:JFN262177 JPI262172:JPJ262177 JZE262172:JZF262177 KJA262172:KJB262177 KSW262172:KSX262177 LCS262172:LCT262177 LMO262172:LMP262177 LWK262172:LWL262177 MGG262172:MGH262177 MQC262172:MQD262177 MZY262172:MZZ262177 NJU262172:NJV262177 NTQ262172:NTR262177 ODM262172:ODN262177 ONI262172:ONJ262177 OXE262172:OXF262177 PHA262172:PHB262177 PQW262172:PQX262177 QAS262172:QAT262177 QKO262172:QKP262177 QUK262172:QUL262177 REG262172:REH262177 ROC262172:ROD262177 RXY262172:RXZ262177 SHU262172:SHV262177 SRQ262172:SRR262177 TBM262172:TBN262177 TLI262172:TLJ262177 TVE262172:TVF262177 UFA262172:UFB262177 UOW262172:UOX262177 UYS262172:UYT262177 VIO262172:VIP262177 VSK262172:VSL262177 WCG262172:WCH262177 WMC262172:WMD262177 WVY262172:WVZ262177 Q327708:R327713 JM327708:JN327713 TI327708:TJ327713 ADE327708:ADF327713 ANA327708:ANB327713 AWW327708:AWX327713 BGS327708:BGT327713 BQO327708:BQP327713 CAK327708:CAL327713 CKG327708:CKH327713 CUC327708:CUD327713 DDY327708:DDZ327713 DNU327708:DNV327713 DXQ327708:DXR327713 EHM327708:EHN327713 ERI327708:ERJ327713 FBE327708:FBF327713 FLA327708:FLB327713 FUW327708:FUX327713 GES327708:GET327713 GOO327708:GOP327713 GYK327708:GYL327713 HIG327708:HIH327713 HSC327708:HSD327713 IBY327708:IBZ327713 ILU327708:ILV327713 IVQ327708:IVR327713 JFM327708:JFN327713 JPI327708:JPJ327713 JZE327708:JZF327713 KJA327708:KJB327713 KSW327708:KSX327713 LCS327708:LCT327713 LMO327708:LMP327713 LWK327708:LWL327713 MGG327708:MGH327713 MQC327708:MQD327713 MZY327708:MZZ327713 NJU327708:NJV327713 NTQ327708:NTR327713 ODM327708:ODN327713 ONI327708:ONJ327713 OXE327708:OXF327713 PHA327708:PHB327713 PQW327708:PQX327713 QAS327708:QAT327713 QKO327708:QKP327713 QUK327708:QUL327713 REG327708:REH327713 ROC327708:ROD327713 RXY327708:RXZ327713 SHU327708:SHV327713 SRQ327708:SRR327713 TBM327708:TBN327713 TLI327708:TLJ327713 TVE327708:TVF327713 UFA327708:UFB327713 UOW327708:UOX327713 UYS327708:UYT327713 VIO327708:VIP327713 VSK327708:VSL327713 WCG327708:WCH327713 WMC327708:WMD327713 WVY327708:WVZ327713 Q393244:R393249 JM393244:JN393249 TI393244:TJ393249 ADE393244:ADF393249 ANA393244:ANB393249 AWW393244:AWX393249 BGS393244:BGT393249 BQO393244:BQP393249 CAK393244:CAL393249 CKG393244:CKH393249 CUC393244:CUD393249 DDY393244:DDZ393249 DNU393244:DNV393249 DXQ393244:DXR393249 EHM393244:EHN393249 ERI393244:ERJ393249 FBE393244:FBF393249 FLA393244:FLB393249 FUW393244:FUX393249 GES393244:GET393249 GOO393244:GOP393249 GYK393244:GYL393249 HIG393244:HIH393249 HSC393244:HSD393249 IBY393244:IBZ393249 ILU393244:ILV393249 IVQ393244:IVR393249 JFM393244:JFN393249 JPI393244:JPJ393249 JZE393244:JZF393249 KJA393244:KJB393249 KSW393244:KSX393249 LCS393244:LCT393249 LMO393244:LMP393249 LWK393244:LWL393249 MGG393244:MGH393249 MQC393244:MQD393249 MZY393244:MZZ393249 NJU393244:NJV393249 NTQ393244:NTR393249 ODM393244:ODN393249 ONI393244:ONJ393249 OXE393244:OXF393249 PHA393244:PHB393249 PQW393244:PQX393249 QAS393244:QAT393249 QKO393244:QKP393249 QUK393244:QUL393249 REG393244:REH393249 ROC393244:ROD393249 RXY393244:RXZ393249 SHU393244:SHV393249 SRQ393244:SRR393249 TBM393244:TBN393249 TLI393244:TLJ393249 TVE393244:TVF393249 UFA393244:UFB393249 UOW393244:UOX393249 UYS393244:UYT393249 VIO393244:VIP393249 VSK393244:VSL393249 WCG393244:WCH393249 WMC393244:WMD393249 WVY393244:WVZ393249 Q458780:R458785 JM458780:JN458785 TI458780:TJ458785 ADE458780:ADF458785 ANA458780:ANB458785 AWW458780:AWX458785 BGS458780:BGT458785 BQO458780:BQP458785 CAK458780:CAL458785 CKG458780:CKH458785 CUC458780:CUD458785 DDY458780:DDZ458785 DNU458780:DNV458785 DXQ458780:DXR458785 EHM458780:EHN458785 ERI458780:ERJ458785 FBE458780:FBF458785 FLA458780:FLB458785 FUW458780:FUX458785 GES458780:GET458785 GOO458780:GOP458785 GYK458780:GYL458785 HIG458780:HIH458785 HSC458780:HSD458785 IBY458780:IBZ458785 ILU458780:ILV458785 IVQ458780:IVR458785 JFM458780:JFN458785 JPI458780:JPJ458785 JZE458780:JZF458785 KJA458780:KJB458785 KSW458780:KSX458785 LCS458780:LCT458785 LMO458780:LMP458785 LWK458780:LWL458785 MGG458780:MGH458785 MQC458780:MQD458785 MZY458780:MZZ458785 NJU458780:NJV458785 NTQ458780:NTR458785 ODM458780:ODN458785 ONI458780:ONJ458785 OXE458780:OXF458785 PHA458780:PHB458785 PQW458780:PQX458785 QAS458780:QAT458785 QKO458780:QKP458785 QUK458780:QUL458785 REG458780:REH458785 ROC458780:ROD458785 RXY458780:RXZ458785 SHU458780:SHV458785 SRQ458780:SRR458785 TBM458780:TBN458785 TLI458780:TLJ458785 TVE458780:TVF458785 UFA458780:UFB458785 UOW458780:UOX458785 UYS458780:UYT458785 VIO458780:VIP458785 VSK458780:VSL458785 WCG458780:WCH458785 WMC458780:WMD458785 WVY458780:WVZ458785 Q524316:R524321 JM524316:JN524321 TI524316:TJ524321 ADE524316:ADF524321 ANA524316:ANB524321 AWW524316:AWX524321 BGS524316:BGT524321 BQO524316:BQP524321 CAK524316:CAL524321 CKG524316:CKH524321 CUC524316:CUD524321 DDY524316:DDZ524321 DNU524316:DNV524321 DXQ524316:DXR524321 EHM524316:EHN524321 ERI524316:ERJ524321 FBE524316:FBF524321 FLA524316:FLB524321 FUW524316:FUX524321 GES524316:GET524321 GOO524316:GOP524321 GYK524316:GYL524321 HIG524316:HIH524321 HSC524316:HSD524321 IBY524316:IBZ524321 ILU524316:ILV524321 IVQ524316:IVR524321 JFM524316:JFN524321 JPI524316:JPJ524321 JZE524316:JZF524321 KJA524316:KJB524321 KSW524316:KSX524321 LCS524316:LCT524321 LMO524316:LMP524321 LWK524316:LWL524321 MGG524316:MGH524321 MQC524316:MQD524321 MZY524316:MZZ524321 NJU524316:NJV524321 NTQ524316:NTR524321 ODM524316:ODN524321 ONI524316:ONJ524321 OXE524316:OXF524321 PHA524316:PHB524321 PQW524316:PQX524321 QAS524316:QAT524321 QKO524316:QKP524321 QUK524316:QUL524321 REG524316:REH524321 ROC524316:ROD524321 RXY524316:RXZ524321 SHU524316:SHV524321 SRQ524316:SRR524321 TBM524316:TBN524321 TLI524316:TLJ524321 TVE524316:TVF524321 UFA524316:UFB524321 UOW524316:UOX524321 UYS524316:UYT524321 VIO524316:VIP524321 VSK524316:VSL524321 WCG524316:WCH524321 WMC524316:WMD524321 WVY524316:WVZ524321 Q589852:R589857 JM589852:JN589857 TI589852:TJ589857 ADE589852:ADF589857 ANA589852:ANB589857 AWW589852:AWX589857 BGS589852:BGT589857 BQO589852:BQP589857 CAK589852:CAL589857 CKG589852:CKH589857 CUC589852:CUD589857 DDY589852:DDZ589857 DNU589852:DNV589857 DXQ589852:DXR589857 EHM589852:EHN589857 ERI589852:ERJ589857 FBE589852:FBF589857 FLA589852:FLB589857 FUW589852:FUX589857 GES589852:GET589857 GOO589852:GOP589857 GYK589852:GYL589857 HIG589852:HIH589857 HSC589852:HSD589857 IBY589852:IBZ589857 ILU589852:ILV589857 IVQ589852:IVR589857 JFM589852:JFN589857 JPI589852:JPJ589857 JZE589852:JZF589857 KJA589852:KJB589857 KSW589852:KSX589857 LCS589852:LCT589857 LMO589852:LMP589857 LWK589852:LWL589857 MGG589852:MGH589857 MQC589852:MQD589857 MZY589852:MZZ589857 NJU589852:NJV589857 NTQ589852:NTR589857 ODM589852:ODN589857 ONI589852:ONJ589857 OXE589852:OXF589857 PHA589852:PHB589857 PQW589852:PQX589857 QAS589852:QAT589857 QKO589852:QKP589857 QUK589852:QUL589857 REG589852:REH589857 ROC589852:ROD589857 RXY589852:RXZ589857 SHU589852:SHV589857 SRQ589852:SRR589857 TBM589852:TBN589857 TLI589852:TLJ589857 TVE589852:TVF589857 UFA589852:UFB589857 UOW589852:UOX589857 UYS589852:UYT589857 VIO589852:VIP589857 VSK589852:VSL589857 WCG589852:WCH589857 WMC589852:WMD589857 WVY589852:WVZ589857 Q655388:R655393 JM655388:JN655393 TI655388:TJ655393 ADE655388:ADF655393 ANA655388:ANB655393 AWW655388:AWX655393 BGS655388:BGT655393 BQO655388:BQP655393 CAK655388:CAL655393 CKG655388:CKH655393 CUC655388:CUD655393 DDY655388:DDZ655393 DNU655388:DNV655393 DXQ655388:DXR655393 EHM655388:EHN655393 ERI655388:ERJ655393 FBE655388:FBF655393 FLA655388:FLB655393 FUW655388:FUX655393 GES655388:GET655393 GOO655388:GOP655393 GYK655388:GYL655393 HIG655388:HIH655393 HSC655388:HSD655393 IBY655388:IBZ655393 ILU655388:ILV655393 IVQ655388:IVR655393 JFM655388:JFN655393 JPI655388:JPJ655393 JZE655388:JZF655393 KJA655388:KJB655393 KSW655388:KSX655393 LCS655388:LCT655393 LMO655388:LMP655393 LWK655388:LWL655393 MGG655388:MGH655393 MQC655388:MQD655393 MZY655388:MZZ655393 NJU655388:NJV655393 NTQ655388:NTR655393 ODM655388:ODN655393 ONI655388:ONJ655393 OXE655388:OXF655393 PHA655388:PHB655393 PQW655388:PQX655393 QAS655388:QAT655393 QKO655388:QKP655393 QUK655388:QUL655393 REG655388:REH655393 ROC655388:ROD655393 RXY655388:RXZ655393 SHU655388:SHV655393 SRQ655388:SRR655393 TBM655388:TBN655393 TLI655388:TLJ655393 TVE655388:TVF655393 UFA655388:UFB655393 UOW655388:UOX655393 UYS655388:UYT655393 VIO655388:VIP655393 VSK655388:VSL655393 WCG655388:WCH655393 WMC655388:WMD655393 WVY655388:WVZ655393 Q720924:R720929 JM720924:JN720929 TI720924:TJ720929 ADE720924:ADF720929 ANA720924:ANB720929 AWW720924:AWX720929 BGS720924:BGT720929 BQO720924:BQP720929 CAK720924:CAL720929 CKG720924:CKH720929 CUC720924:CUD720929 DDY720924:DDZ720929 DNU720924:DNV720929 DXQ720924:DXR720929 EHM720924:EHN720929 ERI720924:ERJ720929 FBE720924:FBF720929 FLA720924:FLB720929 FUW720924:FUX720929 GES720924:GET720929 GOO720924:GOP720929 GYK720924:GYL720929 HIG720924:HIH720929 HSC720924:HSD720929 IBY720924:IBZ720929 ILU720924:ILV720929 IVQ720924:IVR720929 JFM720924:JFN720929 JPI720924:JPJ720929 JZE720924:JZF720929 KJA720924:KJB720929 KSW720924:KSX720929 LCS720924:LCT720929 LMO720924:LMP720929 LWK720924:LWL720929 MGG720924:MGH720929 MQC720924:MQD720929 MZY720924:MZZ720929 NJU720924:NJV720929 NTQ720924:NTR720929 ODM720924:ODN720929 ONI720924:ONJ720929 OXE720924:OXF720929 PHA720924:PHB720929 PQW720924:PQX720929 QAS720924:QAT720929 QKO720924:QKP720929 QUK720924:QUL720929 REG720924:REH720929 ROC720924:ROD720929 RXY720924:RXZ720929 SHU720924:SHV720929 SRQ720924:SRR720929 TBM720924:TBN720929 TLI720924:TLJ720929 TVE720924:TVF720929 UFA720924:UFB720929 UOW720924:UOX720929 UYS720924:UYT720929 VIO720924:VIP720929 VSK720924:VSL720929 WCG720924:WCH720929 WMC720924:WMD720929 WVY720924:WVZ720929 Q786460:R786465 JM786460:JN786465 TI786460:TJ786465 ADE786460:ADF786465 ANA786460:ANB786465 AWW786460:AWX786465 BGS786460:BGT786465 BQO786460:BQP786465 CAK786460:CAL786465 CKG786460:CKH786465 CUC786460:CUD786465 DDY786460:DDZ786465 DNU786460:DNV786465 DXQ786460:DXR786465 EHM786460:EHN786465 ERI786460:ERJ786465 FBE786460:FBF786465 FLA786460:FLB786465 FUW786460:FUX786465 GES786460:GET786465 GOO786460:GOP786465 GYK786460:GYL786465 HIG786460:HIH786465 HSC786460:HSD786465 IBY786460:IBZ786465 ILU786460:ILV786465 IVQ786460:IVR786465 JFM786460:JFN786465 JPI786460:JPJ786465 JZE786460:JZF786465 KJA786460:KJB786465 KSW786460:KSX786465 LCS786460:LCT786465 LMO786460:LMP786465 LWK786460:LWL786465 MGG786460:MGH786465 MQC786460:MQD786465 MZY786460:MZZ786465 NJU786460:NJV786465 NTQ786460:NTR786465 ODM786460:ODN786465 ONI786460:ONJ786465 OXE786460:OXF786465 PHA786460:PHB786465 PQW786460:PQX786465 QAS786460:QAT786465 QKO786460:QKP786465 QUK786460:QUL786465 REG786460:REH786465 ROC786460:ROD786465 RXY786460:RXZ786465 SHU786460:SHV786465 SRQ786460:SRR786465 TBM786460:TBN786465 TLI786460:TLJ786465 TVE786460:TVF786465 UFA786460:UFB786465 UOW786460:UOX786465 UYS786460:UYT786465 VIO786460:VIP786465 VSK786460:VSL786465 WCG786460:WCH786465 WMC786460:WMD786465 WVY786460:WVZ786465 Q851996:R852001 JM851996:JN852001 TI851996:TJ852001 ADE851996:ADF852001 ANA851996:ANB852001 AWW851996:AWX852001 BGS851996:BGT852001 BQO851996:BQP852001 CAK851996:CAL852001 CKG851996:CKH852001 CUC851996:CUD852001 DDY851996:DDZ852001 DNU851996:DNV852001 DXQ851996:DXR852001 EHM851996:EHN852001 ERI851996:ERJ852001 FBE851996:FBF852001 FLA851996:FLB852001 FUW851996:FUX852001 GES851996:GET852001 GOO851996:GOP852001 GYK851996:GYL852001 HIG851996:HIH852001 HSC851996:HSD852001 IBY851996:IBZ852001 ILU851996:ILV852001 IVQ851996:IVR852001 JFM851996:JFN852001 JPI851996:JPJ852001 JZE851996:JZF852001 KJA851996:KJB852001 KSW851996:KSX852001 LCS851996:LCT852001 LMO851996:LMP852001 LWK851996:LWL852001 MGG851996:MGH852001 MQC851996:MQD852001 MZY851996:MZZ852001 NJU851996:NJV852001 NTQ851996:NTR852001 ODM851996:ODN852001 ONI851996:ONJ852001 OXE851996:OXF852001 PHA851996:PHB852001 PQW851996:PQX852001 QAS851996:QAT852001 QKO851996:QKP852001 QUK851996:QUL852001 REG851996:REH852001 ROC851996:ROD852001 RXY851996:RXZ852001 SHU851996:SHV852001 SRQ851996:SRR852001 TBM851996:TBN852001 TLI851996:TLJ852001 TVE851996:TVF852001 UFA851996:UFB852001 UOW851996:UOX852001 UYS851996:UYT852001 VIO851996:VIP852001 VSK851996:VSL852001 WCG851996:WCH852001 WMC851996:WMD852001 WVY851996:WVZ852001 Q917532:R917537 JM917532:JN917537 TI917532:TJ917537 ADE917532:ADF917537 ANA917532:ANB917537 AWW917532:AWX917537 BGS917532:BGT917537 BQO917532:BQP917537 CAK917532:CAL917537 CKG917532:CKH917537 CUC917532:CUD917537 DDY917532:DDZ917537 DNU917532:DNV917537 DXQ917532:DXR917537 EHM917532:EHN917537 ERI917532:ERJ917537 FBE917532:FBF917537 FLA917532:FLB917537 FUW917532:FUX917537 GES917532:GET917537 GOO917532:GOP917537 GYK917532:GYL917537 HIG917532:HIH917537 HSC917532:HSD917537 IBY917532:IBZ917537 ILU917532:ILV917537 IVQ917532:IVR917537 JFM917532:JFN917537 JPI917532:JPJ917537 JZE917532:JZF917537 KJA917532:KJB917537 KSW917532:KSX917537 LCS917532:LCT917537 LMO917532:LMP917537 LWK917532:LWL917537 MGG917532:MGH917537 MQC917532:MQD917537 MZY917532:MZZ917537 NJU917532:NJV917537 NTQ917532:NTR917537 ODM917532:ODN917537 ONI917532:ONJ917537 OXE917532:OXF917537 PHA917532:PHB917537 PQW917532:PQX917537 QAS917532:QAT917537 QKO917532:QKP917537 QUK917532:QUL917537 REG917532:REH917537 ROC917532:ROD917537 RXY917532:RXZ917537 SHU917532:SHV917537 SRQ917532:SRR917537 TBM917532:TBN917537 TLI917532:TLJ917537 TVE917532:TVF917537 UFA917532:UFB917537 UOW917532:UOX917537 UYS917532:UYT917537 VIO917532:VIP917537 VSK917532:VSL917537 WCG917532:WCH917537 WMC917532:WMD917537 WVY917532:WVZ917537 Q983068:R983073 JM983068:JN983073 TI983068:TJ983073 ADE983068:ADF983073 ANA983068:ANB983073 AWW983068:AWX983073 BGS983068:BGT983073 BQO983068:BQP983073 CAK983068:CAL983073 CKG983068:CKH983073 CUC983068:CUD983073 DDY983068:DDZ983073 DNU983068:DNV983073 DXQ983068:DXR983073 EHM983068:EHN983073 ERI983068:ERJ983073 FBE983068:FBF983073 FLA983068:FLB983073 FUW983068:FUX983073 GES983068:GET983073 GOO983068:GOP983073 GYK983068:GYL983073 HIG983068:HIH983073 HSC983068:HSD983073 IBY983068:IBZ983073 ILU983068:ILV983073 IVQ983068:IVR983073 JFM983068:JFN983073 JPI983068:JPJ983073 JZE983068:JZF983073 KJA983068:KJB983073 KSW983068:KSX983073 LCS983068:LCT983073 LMO983068:LMP983073 LWK983068:LWL983073 MGG983068:MGH983073 MQC983068:MQD983073 MZY983068:MZZ983073 NJU983068:NJV983073 NTQ983068:NTR983073 ODM983068:ODN983073 ONI983068:ONJ983073 OXE983068:OXF983073 PHA983068:PHB983073 PQW983068:PQX983073 QAS983068:QAT983073 QKO983068:QKP983073 QUK983068:QUL983073 REG983068:REH983073 ROC983068:ROD983073 RXY983068:RXZ983073 SHU983068:SHV983073 SRQ983068:SRR983073 TBM983068:TBN983073 TLI983068:TLJ983073 TVE983068:TVF983073 UFA983068:UFB983073 UOW983068:UOX983073 UYS983068:UYT983073 VIO983068:VIP983073 VSK983068:VSL983073 WCG983068:WCH983073 WMC983068:WMD983073 WVY983068:WVZ983073 WCH983091:WCH983099 JM50:JN54 TI50:TJ54 ADE50:ADF54 ANA50:ANB54 AWW50:AWX54 BGS50:BGT54 BQO50:BQP54 CAK50:CAL54 CKG50:CKH54 CUC50:CUD54 DDY50:DDZ54 DNU50:DNV54 DXQ50:DXR54 EHM50:EHN54 ERI50:ERJ54 FBE50:FBF54 FLA50:FLB54 FUW50:FUX54 GES50:GET54 GOO50:GOP54 GYK50:GYL54 HIG50:HIH54 HSC50:HSD54 IBY50:IBZ54 ILU50:ILV54 IVQ50:IVR54 JFM50:JFN54 JPI50:JPJ54 JZE50:JZF54 KJA50:KJB54 KSW50:KSX54 LCS50:LCT54 LMO50:LMP54 LWK50:LWL54 MGG50:MGH54 MQC50:MQD54 MZY50:MZZ54 NJU50:NJV54 NTQ50:NTR54 ODM50:ODN54 ONI50:ONJ54 OXE50:OXF54 PHA50:PHB54 PQW50:PQX54 QAS50:QAT54 QKO50:QKP54 QUK50:QUL54 REG50:REH54 ROC50:ROD54 RXY50:RXZ54 SHU50:SHV54 SRQ50:SRR54 TBM50:TBN54 TLI50:TLJ54 TVE50:TVF54 UFA50:UFB54 UOW50:UOX54 UYS50:UYT54 VIO50:VIP54 VSK50:VSL54 WCG50:WCH54 WMC50:WMD54 WVY50:WVZ54 Q65576:R65580 JM65576:JN65580 TI65576:TJ65580 ADE65576:ADF65580 ANA65576:ANB65580 AWW65576:AWX65580 BGS65576:BGT65580 BQO65576:BQP65580 CAK65576:CAL65580 CKG65576:CKH65580 CUC65576:CUD65580 DDY65576:DDZ65580 DNU65576:DNV65580 DXQ65576:DXR65580 EHM65576:EHN65580 ERI65576:ERJ65580 FBE65576:FBF65580 FLA65576:FLB65580 FUW65576:FUX65580 GES65576:GET65580 GOO65576:GOP65580 GYK65576:GYL65580 HIG65576:HIH65580 HSC65576:HSD65580 IBY65576:IBZ65580 ILU65576:ILV65580 IVQ65576:IVR65580 JFM65576:JFN65580 JPI65576:JPJ65580 JZE65576:JZF65580 KJA65576:KJB65580 KSW65576:KSX65580 LCS65576:LCT65580 LMO65576:LMP65580 LWK65576:LWL65580 MGG65576:MGH65580 MQC65576:MQD65580 MZY65576:MZZ65580 NJU65576:NJV65580 NTQ65576:NTR65580 ODM65576:ODN65580 ONI65576:ONJ65580 OXE65576:OXF65580 PHA65576:PHB65580 PQW65576:PQX65580 QAS65576:QAT65580 QKO65576:QKP65580 QUK65576:QUL65580 REG65576:REH65580 ROC65576:ROD65580 RXY65576:RXZ65580 SHU65576:SHV65580 SRQ65576:SRR65580 TBM65576:TBN65580 TLI65576:TLJ65580 TVE65576:TVF65580 UFA65576:UFB65580 UOW65576:UOX65580 UYS65576:UYT65580 VIO65576:VIP65580 VSK65576:VSL65580 WCG65576:WCH65580 WMC65576:WMD65580 WVY65576:WVZ65580 Q131112:R131116 JM131112:JN131116 TI131112:TJ131116 ADE131112:ADF131116 ANA131112:ANB131116 AWW131112:AWX131116 BGS131112:BGT131116 BQO131112:BQP131116 CAK131112:CAL131116 CKG131112:CKH131116 CUC131112:CUD131116 DDY131112:DDZ131116 DNU131112:DNV131116 DXQ131112:DXR131116 EHM131112:EHN131116 ERI131112:ERJ131116 FBE131112:FBF131116 FLA131112:FLB131116 FUW131112:FUX131116 GES131112:GET131116 GOO131112:GOP131116 GYK131112:GYL131116 HIG131112:HIH131116 HSC131112:HSD131116 IBY131112:IBZ131116 ILU131112:ILV131116 IVQ131112:IVR131116 JFM131112:JFN131116 JPI131112:JPJ131116 JZE131112:JZF131116 KJA131112:KJB131116 KSW131112:KSX131116 LCS131112:LCT131116 LMO131112:LMP131116 LWK131112:LWL131116 MGG131112:MGH131116 MQC131112:MQD131116 MZY131112:MZZ131116 NJU131112:NJV131116 NTQ131112:NTR131116 ODM131112:ODN131116 ONI131112:ONJ131116 OXE131112:OXF131116 PHA131112:PHB131116 PQW131112:PQX131116 QAS131112:QAT131116 QKO131112:QKP131116 QUK131112:QUL131116 REG131112:REH131116 ROC131112:ROD131116 RXY131112:RXZ131116 SHU131112:SHV131116 SRQ131112:SRR131116 TBM131112:TBN131116 TLI131112:TLJ131116 TVE131112:TVF131116 UFA131112:UFB131116 UOW131112:UOX131116 UYS131112:UYT131116 VIO131112:VIP131116 VSK131112:VSL131116 WCG131112:WCH131116 WMC131112:WMD131116 WVY131112:WVZ131116 Q196648:R196652 JM196648:JN196652 TI196648:TJ196652 ADE196648:ADF196652 ANA196648:ANB196652 AWW196648:AWX196652 BGS196648:BGT196652 BQO196648:BQP196652 CAK196648:CAL196652 CKG196648:CKH196652 CUC196648:CUD196652 DDY196648:DDZ196652 DNU196648:DNV196652 DXQ196648:DXR196652 EHM196648:EHN196652 ERI196648:ERJ196652 FBE196648:FBF196652 FLA196648:FLB196652 FUW196648:FUX196652 GES196648:GET196652 GOO196648:GOP196652 GYK196648:GYL196652 HIG196648:HIH196652 HSC196648:HSD196652 IBY196648:IBZ196652 ILU196648:ILV196652 IVQ196648:IVR196652 JFM196648:JFN196652 JPI196648:JPJ196652 JZE196648:JZF196652 KJA196648:KJB196652 KSW196648:KSX196652 LCS196648:LCT196652 LMO196648:LMP196652 LWK196648:LWL196652 MGG196648:MGH196652 MQC196648:MQD196652 MZY196648:MZZ196652 NJU196648:NJV196652 NTQ196648:NTR196652 ODM196648:ODN196652 ONI196648:ONJ196652 OXE196648:OXF196652 PHA196648:PHB196652 PQW196648:PQX196652 QAS196648:QAT196652 QKO196648:QKP196652 QUK196648:QUL196652 REG196648:REH196652 ROC196648:ROD196652 RXY196648:RXZ196652 SHU196648:SHV196652 SRQ196648:SRR196652 TBM196648:TBN196652 TLI196648:TLJ196652 TVE196648:TVF196652 UFA196648:UFB196652 UOW196648:UOX196652 UYS196648:UYT196652 VIO196648:VIP196652 VSK196648:VSL196652 WCG196648:WCH196652 WMC196648:WMD196652 WVY196648:WVZ196652 Q262184:R262188 JM262184:JN262188 TI262184:TJ262188 ADE262184:ADF262188 ANA262184:ANB262188 AWW262184:AWX262188 BGS262184:BGT262188 BQO262184:BQP262188 CAK262184:CAL262188 CKG262184:CKH262188 CUC262184:CUD262188 DDY262184:DDZ262188 DNU262184:DNV262188 DXQ262184:DXR262188 EHM262184:EHN262188 ERI262184:ERJ262188 FBE262184:FBF262188 FLA262184:FLB262188 FUW262184:FUX262188 GES262184:GET262188 GOO262184:GOP262188 GYK262184:GYL262188 HIG262184:HIH262188 HSC262184:HSD262188 IBY262184:IBZ262188 ILU262184:ILV262188 IVQ262184:IVR262188 JFM262184:JFN262188 JPI262184:JPJ262188 JZE262184:JZF262188 KJA262184:KJB262188 KSW262184:KSX262188 LCS262184:LCT262188 LMO262184:LMP262188 LWK262184:LWL262188 MGG262184:MGH262188 MQC262184:MQD262188 MZY262184:MZZ262188 NJU262184:NJV262188 NTQ262184:NTR262188 ODM262184:ODN262188 ONI262184:ONJ262188 OXE262184:OXF262188 PHA262184:PHB262188 PQW262184:PQX262188 QAS262184:QAT262188 QKO262184:QKP262188 QUK262184:QUL262188 REG262184:REH262188 ROC262184:ROD262188 RXY262184:RXZ262188 SHU262184:SHV262188 SRQ262184:SRR262188 TBM262184:TBN262188 TLI262184:TLJ262188 TVE262184:TVF262188 UFA262184:UFB262188 UOW262184:UOX262188 UYS262184:UYT262188 VIO262184:VIP262188 VSK262184:VSL262188 WCG262184:WCH262188 WMC262184:WMD262188 WVY262184:WVZ262188 Q327720:R327724 JM327720:JN327724 TI327720:TJ327724 ADE327720:ADF327724 ANA327720:ANB327724 AWW327720:AWX327724 BGS327720:BGT327724 BQO327720:BQP327724 CAK327720:CAL327724 CKG327720:CKH327724 CUC327720:CUD327724 DDY327720:DDZ327724 DNU327720:DNV327724 DXQ327720:DXR327724 EHM327720:EHN327724 ERI327720:ERJ327724 FBE327720:FBF327724 FLA327720:FLB327724 FUW327720:FUX327724 GES327720:GET327724 GOO327720:GOP327724 GYK327720:GYL327724 HIG327720:HIH327724 HSC327720:HSD327724 IBY327720:IBZ327724 ILU327720:ILV327724 IVQ327720:IVR327724 JFM327720:JFN327724 JPI327720:JPJ327724 JZE327720:JZF327724 KJA327720:KJB327724 KSW327720:KSX327724 LCS327720:LCT327724 LMO327720:LMP327724 LWK327720:LWL327724 MGG327720:MGH327724 MQC327720:MQD327724 MZY327720:MZZ327724 NJU327720:NJV327724 NTQ327720:NTR327724 ODM327720:ODN327724 ONI327720:ONJ327724 OXE327720:OXF327724 PHA327720:PHB327724 PQW327720:PQX327724 QAS327720:QAT327724 QKO327720:QKP327724 QUK327720:QUL327724 REG327720:REH327724 ROC327720:ROD327724 RXY327720:RXZ327724 SHU327720:SHV327724 SRQ327720:SRR327724 TBM327720:TBN327724 TLI327720:TLJ327724 TVE327720:TVF327724 UFA327720:UFB327724 UOW327720:UOX327724 UYS327720:UYT327724 VIO327720:VIP327724 VSK327720:VSL327724 WCG327720:WCH327724 WMC327720:WMD327724 WVY327720:WVZ327724 Q393256:R393260 JM393256:JN393260 TI393256:TJ393260 ADE393256:ADF393260 ANA393256:ANB393260 AWW393256:AWX393260 BGS393256:BGT393260 BQO393256:BQP393260 CAK393256:CAL393260 CKG393256:CKH393260 CUC393256:CUD393260 DDY393256:DDZ393260 DNU393256:DNV393260 DXQ393256:DXR393260 EHM393256:EHN393260 ERI393256:ERJ393260 FBE393256:FBF393260 FLA393256:FLB393260 FUW393256:FUX393260 GES393256:GET393260 GOO393256:GOP393260 GYK393256:GYL393260 HIG393256:HIH393260 HSC393256:HSD393260 IBY393256:IBZ393260 ILU393256:ILV393260 IVQ393256:IVR393260 JFM393256:JFN393260 JPI393256:JPJ393260 JZE393256:JZF393260 KJA393256:KJB393260 KSW393256:KSX393260 LCS393256:LCT393260 LMO393256:LMP393260 LWK393256:LWL393260 MGG393256:MGH393260 MQC393256:MQD393260 MZY393256:MZZ393260 NJU393256:NJV393260 NTQ393256:NTR393260 ODM393256:ODN393260 ONI393256:ONJ393260 OXE393256:OXF393260 PHA393256:PHB393260 PQW393256:PQX393260 QAS393256:QAT393260 QKO393256:QKP393260 QUK393256:QUL393260 REG393256:REH393260 ROC393256:ROD393260 RXY393256:RXZ393260 SHU393256:SHV393260 SRQ393256:SRR393260 TBM393256:TBN393260 TLI393256:TLJ393260 TVE393256:TVF393260 UFA393256:UFB393260 UOW393256:UOX393260 UYS393256:UYT393260 VIO393256:VIP393260 VSK393256:VSL393260 WCG393256:WCH393260 WMC393256:WMD393260 WVY393256:WVZ393260 Q458792:R458796 JM458792:JN458796 TI458792:TJ458796 ADE458792:ADF458796 ANA458792:ANB458796 AWW458792:AWX458796 BGS458792:BGT458796 BQO458792:BQP458796 CAK458792:CAL458796 CKG458792:CKH458796 CUC458792:CUD458796 DDY458792:DDZ458796 DNU458792:DNV458796 DXQ458792:DXR458796 EHM458792:EHN458796 ERI458792:ERJ458796 FBE458792:FBF458796 FLA458792:FLB458796 FUW458792:FUX458796 GES458792:GET458796 GOO458792:GOP458796 GYK458792:GYL458796 HIG458792:HIH458796 HSC458792:HSD458796 IBY458792:IBZ458796 ILU458792:ILV458796 IVQ458792:IVR458796 JFM458792:JFN458796 JPI458792:JPJ458796 JZE458792:JZF458796 KJA458792:KJB458796 KSW458792:KSX458796 LCS458792:LCT458796 LMO458792:LMP458796 LWK458792:LWL458796 MGG458792:MGH458796 MQC458792:MQD458796 MZY458792:MZZ458796 NJU458792:NJV458796 NTQ458792:NTR458796 ODM458792:ODN458796 ONI458792:ONJ458796 OXE458792:OXF458796 PHA458792:PHB458796 PQW458792:PQX458796 QAS458792:QAT458796 QKO458792:QKP458796 QUK458792:QUL458796 REG458792:REH458796 ROC458792:ROD458796 RXY458792:RXZ458796 SHU458792:SHV458796 SRQ458792:SRR458796 TBM458792:TBN458796 TLI458792:TLJ458796 TVE458792:TVF458796 UFA458792:UFB458796 UOW458792:UOX458796 UYS458792:UYT458796 VIO458792:VIP458796 VSK458792:VSL458796 WCG458792:WCH458796 WMC458792:WMD458796 WVY458792:WVZ458796 Q524328:R524332 JM524328:JN524332 TI524328:TJ524332 ADE524328:ADF524332 ANA524328:ANB524332 AWW524328:AWX524332 BGS524328:BGT524332 BQO524328:BQP524332 CAK524328:CAL524332 CKG524328:CKH524332 CUC524328:CUD524332 DDY524328:DDZ524332 DNU524328:DNV524332 DXQ524328:DXR524332 EHM524328:EHN524332 ERI524328:ERJ524332 FBE524328:FBF524332 FLA524328:FLB524332 FUW524328:FUX524332 GES524328:GET524332 GOO524328:GOP524332 GYK524328:GYL524332 HIG524328:HIH524332 HSC524328:HSD524332 IBY524328:IBZ524332 ILU524328:ILV524332 IVQ524328:IVR524332 JFM524328:JFN524332 JPI524328:JPJ524332 JZE524328:JZF524332 KJA524328:KJB524332 KSW524328:KSX524332 LCS524328:LCT524332 LMO524328:LMP524332 LWK524328:LWL524332 MGG524328:MGH524332 MQC524328:MQD524332 MZY524328:MZZ524332 NJU524328:NJV524332 NTQ524328:NTR524332 ODM524328:ODN524332 ONI524328:ONJ524332 OXE524328:OXF524332 PHA524328:PHB524332 PQW524328:PQX524332 QAS524328:QAT524332 QKO524328:QKP524332 QUK524328:QUL524332 REG524328:REH524332 ROC524328:ROD524332 RXY524328:RXZ524332 SHU524328:SHV524332 SRQ524328:SRR524332 TBM524328:TBN524332 TLI524328:TLJ524332 TVE524328:TVF524332 UFA524328:UFB524332 UOW524328:UOX524332 UYS524328:UYT524332 VIO524328:VIP524332 VSK524328:VSL524332 WCG524328:WCH524332 WMC524328:WMD524332 WVY524328:WVZ524332 Q589864:R589868 JM589864:JN589868 TI589864:TJ589868 ADE589864:ADF589868 ANA589864:ANB589868 AWW589864:AWX589868 BGS589864:BGT589868 BQO589864:BQP589868 CAK589864:CAL589868 CKG589864:CKH589868 CUC589864:CUD589868 DDY589864:DDZ589868 DNU589864:DNV589868 DXQ589864:DXR589868 EHM589864:EHN589868 ERI589864:ERJ589868 FBE589864:FBF589868 FLA589864:FLB589868 FUW589864:FUX589868 GES589864:GET589868 GOO589864:GOP589868 GYK589864:GYL589868 HIG589864:HIH589868 HSC589864:HSD589868 IBY589864:IBZ589868 ILU589864:ILV589868 IVQ589864:IVR589868 JFM589864:JFN589868 JPI589864:JPJ589868 JZE589864:JZF589868 KJA589864:KJB589868 KSW589864:KSX589868 LCS589864:LCT589868 LMO589864:LMP589868 LWK589864:LWL589868 MGG589864:MGH589868 MQC589864:MQD589868 MZY589864:MZZ589868 NJU589864:NJV589868 NTQ589864:NTR589868 ODM589864:ODN589868 ONI589864:ONJ589868 OXE589864:OXF589868 PHA589864:PHB589868 PQW589864:PQX589868 QAS589864:QAT589868 QKO589864:QKP589868 QUK589864:QUL589868 REG589864:REH589868 ROC589864:ROD589868 RXY589864:RXZ589868 SHU589864:SHV589868 SRQ589864:SRR589868 TBM589864:TBN589868 TLI589864:TLJ589868 TVE589864:TVF589868 UFA589864:UFB589868 UOW589864:UOX589868 UYS589864:UYT589868 VIO589864:VIP589868 VSK589864:VSL589868 WCG589864:WCH589868 WMC589864:WMD589868 WVY589864:WVZ589868 Q655400:R655404 JM655400:JN655404 TI655400:TJ655404 ADE655400:ADF655404 ANA655400:ANB655404 AWW655400:AWX655404 BGS655400:BGT655404 BQO655400:BQP655404 CAK655400:CAL655404 CKG655400:CKH655404 CUC655400:CUD655404 DDY655400:DDZ655404 DNU655400:DNV655404 DXQ655400:DXR655404 EHM655400:EHN655404 ERI655400:ERJ655404 FBE655400:FBF655404 FLA655400:FLB655404 FUW655400:FUX655404 GES655400:GET655404 GOO655400:GOP655404 GYK655400:GYL655404 HIG655400:HIH655404 HSC655400:HSD655404 IBY655400:IBZ655404 ILU655400:ILV655404 IVQ655400:IVR655404 JFM655400:JFN655404 JPI655400:JPJ655404 JZE655400:JZF655404 KJA655400:KJB655404 KSW655400:KSX655404 LCS655400:LCT655404 LMO655400:LMP655404 LWK655400:LWL655404 MGG655400:MGH655404 MQC655400:MQD655404 MZY655400:MZZ655404 NJU655400:NJV655404 NTQ655400:NTR655404 ODM655400:ODN655404 ONI655400:ONJ655404 OXE655400:OXF655404 PHA655400:PHB655404 PQW655400:PQX655404 QAS655400:QAT655404 QKO655400:QKP655404 QUK655400:QUL655404 REG655400:REH655404 ROC655400:ROD655404 RXY655400:RXZ655404 SHU655400:SHV655404 SRQ655400:SRR655404 TBM655400:TBN655404 TLI655400:TLJ655404 TVE655400:TVF655404 UFA655400:UFB655404 UOW655400:UOX655404 UYS655400:UYT655404 VIO655400:VIP655404 VSK655400:VSL655404 WCG655400:WCH655404 WMC655400:WMD655404 WVY655400:WVZ655404 Q720936:R720940 JM720936:JN720940 TI720936:TJ720940 ADE720936:ADF720940 ANA720936:ANB720940 AWW720936:AWX720940 BGS720936:BGT720940 BQO720936:BQP720940 CAK720936:CAL720940 CKG720936:CKH720940 CUC720936:CUD720940 DDY720936:DDZ720940 DNU720936:DNV720940 DXQ720936:DXR720940 EHM720936:EHN720940 ERI720936:ERJ720940 FBE720936:FBF720940 FLA720936:FLB720940 FUW720936:FUX720940 GES720936:GET720940 GOO720936:GOP720940 GYK720936:GYL720940 HIG720936:HIH720940 HSC720936:HSD720940 IBY720936:IBZ720940 ILU720936:ILV720940 IVQ720936:IVR720940 JFM720936:JFN720940 JPI720936:JPJ720940 JZE720936:JZF720940 KJA720936:KJB720940 KSW720936:KSX720940 LCS720936:LCT720940 LMO720936:LMP720940 LWK720936:LWL720940 MGG720936:MGH720940 MQC720936:MQD720940 MZY720936:MZZ720940 NJU720936:NJV720940 NTQ720936:NTR720940 ODM720936:ODN720940 ONI720936:ONJ720940 OXE720936:OXF720940 PHA720936:PHB720940 PQW720936:PQX720940 QAS720936:QAT720940 QKO720936:QKP720940 QUK720936:QUL720940 REG720936:REH720940 ROC720936:ROD720940 RXY720936:RXZ720940 SHU720936:SHV720940 SRQ720936:SRR720940 TBM720936:TBN720940 TLI720936:TLJ720940 TVE720936:TVF720940 UFA720936:UFB720940 UOW720936:UOX720940 UYS720936:UYT720940 VIO720936:VIP720940 VSK720936:VSL720940 WCG720936:WCH720940 WMC720936:WMD720940 WVY720936:WVZ720940 Q786472:R786476 JM786472:JN786476 TI786472:TJ786476 ADE786472:ADF786476 ANA786472:ANB786476 AWW786472:AWX786476 BGS786472:BGT786476 BQO786472:BQP786476 CAK786472:CAL786476 CKG786472:CKH786476 CUC786472:CUD786476 DDY786472:DDZ786476 DNU786472:DNV786476 DXQ786472:DXR786476 EHM786472:EHN786476 ERI786472:ERJ786476 FBE786472:FBF786476 FLA786472:FLB786476 FUW786472:FUX786476 GES786472:GET786476 GOO786472:GOP786476 GYK786472:GYL786476 HIG786472:HIH786476 HSC786472:HSD786476 IBY786472:IBZ786476 ILU786472:ILV786476 IVQ786472:IVR786476 JFM786472:JFN786476 JPI786472:JPJ786476 JZE786472:JZF786476 KJA786472:KJB786476 KSW786472:KSX786476 LCS786472:LCT786476 LMO786472:LMP786476 LWK786472:LWL786476 MGG786472:MGH786476 MQC786472:MQD786476 MZY786472:MZZ786476 NJU786472:NJV786476 NTQ786472:NTR786476 ODM786472:ODN786476 ONI786472:ONJ786476 OXE786472:OXF786476 PHA786472:PHB786476 PQW786472:PQX786476 QAS786472:QAT786476 QKO786472:QKP786476 QUK786472:QUL786476 REG786472:REH786476 ROC786472:ROD786476 RXY786472:RXZ786476 SHU786472:SHV786476 SRQ786472:SRR786476 TBM786472:TBN786476 TLI786472:TLJ786476 TVE786472:TVF786476 UFA786472:UFB786476 UOW786472:UOX786476 UYS786472:UYT786476 VIO786472:VIP786476 VSK786472:VSL786476 WCG786472:WCH786476 WMC786472:WMD786476 WVY786472:WVZ786476 Q852008:R852012 JM852008:JN852012 TI852008:TJ852012 ADE852008:ADF852012 ANA852008:ANB852012 AWW852008:AWX852012 BGS852008:BGT852012 BQO852008:BQP852012 CAK852008:CAL852012 CKG852008:CKH852012 CUC852008:CUD852012 DDY852008:DDZ852012 DNU852008:DNV852012 DXQ852008:DXR852012 EHM852008:EHN852012 ERI852008:ERJ852012 FBE852008:FBF852012 FLA852008:FLB852012 FUW852008:FUX852012 GES852008:GET852012 GOO852008:GOP852012 GYK852008:GYL852012 HIG852008:HIH852012 HSC852008:HSD852012 IBY852008:IBZ852012 ILU852008:ILV852012 IVQ852008:IVR852012 JFM852008:JFN852012 JPI852008:JPJ852012 JZE852008:JZF852012 KJA852008:KJB852012 KSW852008:KSX852012 LCS852008:LCT852012 LMO852008:LMP852012 LWK852008:LWL852012 MGG852008:MGH852012 MQC852008:MQD852012 MZY852008:MZZ852012 NJU852008:NJV852012 NTQ852008:NTR852012 ODM852008:ODN852012 ONI852008:ONJ852012 OXE852008:OXF852012 PHA852008:PHB852012 PQW852008:PQX852012 QAS852008:QAT852012 QKO852008:QKP852012 QUK852008:QUL852012 REG852008:REH852012 ROC852008:ROD852012 RXY852008:RXZ852012 SHU852008:SHV852012 SRQ852008:SRR852012 TBM852008:TBN852012 TLI852008:TLJ852012 TVE852008:TVF852012 UFA852008:UFB852012 UOW852008:UOX852012 UYS852008:UYT852012 VIO852008:VIP852012 VSK852008:VSL852012 WCG852008:WCH852012 WMC852008:WMD852012 WVY852008:WVZ852012 Q917544:R917548 JM917544:JN917548 TI917544:TJ917548 ADE917544:ADF917548 ANA917544:ANB917548 AWW917544:AWX917548 BGS917544:BGT917548 BQO917544:BQP917548 CAK917544:CAL917548 CKG917544:CKH917548 CUC917544:CUD917548 DDY917544:DDZ917548 DNU917544:DNV917548 DXQ917544:DXR917548 EHM917544:EHN917548 ERI917544:ERJ917548 FBE917544:FBF917548 FLA917544:FLB917548 FUW917544:FUX917548 GES917544:GET917548 GOO917544:GOP917548 GYK917544:GYL917548 HIG917544:HIH917548 HSC917544:HSD917548 IBY917544:IBZ917548 ILU917544:ILV917548 IVQ917544:IVR917548 JFM917544:JFN917548 JPI917544:JPJ917548 JZE917544:JZF917548 KJA917544:KJB917548 KSW917544:KSX917548 LCS917544:LCT917548 LMO917544:LMP917548 LWK917544:LWL917548 MGG917544:MGH917548 MQC917544:MQD917548 MZY917544:MZZ917548 NJU917544:NJV917548 NTQ917544:NTR917548 ODM917544:ODN917548 ONI917544:ONJ917548 OXE917544:OXF917548 PHA917544:PHB917548 PQW917544:PQX917548 QAS917544:QAT917548 QKO917544:QKP917548 QUK917544:QUL917548 REG917544:REH917548 ROC917544:ROD917548 RXY917544:RXZ917548 SHU917544:SHV917548 SRQ917544:SRR917548 TBM917544:TBN917548 TLI917544:TLJ917548 TVE917544:TVF917548 UFA917544:UFB917548 UOW917544:UOX917548 UYS917544:UYT917548 VIO917544:VIP917548 VSK917544:VSL917548 WCG917544:WCH917548 WMC917544:WMD917548 WVY917544:WVZ917548 Q983080:R983084 JM983080:JN983084 TI983080:TJ983084 ADE983080:ADF983084 ANA983080:ANB983084 AWW983080:AWX983084 BGS983080:BGT983084 BQO983080:BQP983084 CAK983080:CAL983084 CKG983080:CKH983084 CUC983080:CUD983084 DDY983080:DDZ983084 DNU983080:DNV983084 DXQ983080:DXR983084 EHM983080:EHN983084 ERI983080:ERJ983084 FBE983080:FBF983084 FLA983080:FLB983084 FUW983080:FUX983084 GES983080:GET983084 GOO983080:GOP983084 GYK983080:GYL983084 HIG983080:HIH983084 HSC983080:HSD983084 IBY983080:IBZ983084 ILU983080:ILV983084 IVQ983080:IVR983084 JFM983080:JFN983084 JPI983080:JPJ983084 JZE983080:JZF983084 KJA983080:KJB983084 KSW983080:KSX983084 LCS983080:LCT983084 LMO983080:LMP983084 LWK983080:LWL983084 MGG983080:MGH983084 MQC983080:MQD983084 MZY983080:MZZ983084 NJU983080:NJV983084 NTQ983080:NTR983084 ODM983080:ODN983084 ONI983080:ONJ983084 OXE983080:OXF983084 PHA983080:PHB983084 PQW983080:PQX983084 QAS983080:QAT983084 QKO983080:QKP983084 QUK983080:QUL983084 REG983080:REH983084 ROC983080:ROD983084 RXY983080:RXZ983084 SHU983080:SHV983084 SRQ983080:SRR983084 TBM983080:TBN983084 TLI983080:TLJ983084 TVE983080:TVF983084 UFA983080:UFB983084 UOW983080:UOX983084 UYS983080:UYT983084 VIO983080:VIP983084 VSK983080:VSL983084 WCG983080:WCH983084 WMC983080:WMD983084 WVY983080:WVZ983084 Q65600:R65605 JM65600:JN65605 TI65600:TJ65605 ADE65600:ADF65605 ANA65600:ANB65605 AWW65600:AWX65605 BGS65600:BGT65605 BQO65600:BQP65605 CAK65600:CAL65605 CKG65600:CKH65605 CUC65600:CUD65605 DDY65600:DDZ65605 DNU65600:DNV65605 DXQ65600:DXR65605 EHM65600:EHN65605 ERI65600:ERJ65605 FBE65600:FBF65605 FLA65600:FLB65605 FUW65600:FUX65605 GES65600:GET65605 GOO65600:GOP65605 GYK65600:GYL65605 HIG65600:HIH65605 HSC65600:HSD65605 IBY65600:IBZ65605 ILU65600:ILV65605 IVQ65600:IVR65605 JFM65600:JFN65605 JPI65600:JPJ65605 JZE65600:JZF65605 KJA65600:KJB65605 KSW65600:KSX65605 LCS65600:LCT65605 LMO65600:LMP65605 LWK65600:LWL65605 MGG65600:MGH65605 MQC65600:MQD65605 MZY65600:MZZ65605 NJU65600:NJV65605 NTQ65600:NTR65605 ODM65600:ODN65605 ONI65600:ONJ65605 OXE65600:OXF65605 PHA65600:PHB65605 PQW65600:PQX65605 QAS65600:QAT65605 QKO65600:QKP65605 QUK65600:QUL65605 REG65600:REH65605 ROC65600:ROD65605 RXY65600:RXZ65605 SHU65600:SHV65605 SRQ65600:SRR65605 TBM65600:TBN65605 TLI65600:TLJ65605 TVE65600:TVF65605 UFA65600:UFB65605 UOW65600:UOX65605 UYS65600:UYT65605 VIO65600:VIP65605 VSK65600:VSL65605 WCG65600:WCH65605 WMC65600:WMD65605 WVY65600:WVZ65605 Q131136:R131141 JM131136:JN131141 TI131136:TJ131141 ADE131136:ADF131141 ANA131136:ANB131141 AWW131136:AWX131141 BGS131136:BGT131141 BQO131136:BQP131141 CAK131136:CAL131141 CKG131136:CKH131141 CUC131136:CUD131141 DDY131136:DDZ131141 DNU131136:DNV131141 DXQ131136:DXR131141 EHM131136:EHN131141 ERI131136:ERJ131141 FBE131136:FBF131141 FLA131136:FLB131141 FUW131136:FUX131141 GES131136:GET131141 GOO131136:GOP131141 GYK131136:GYL131141 HIG131136:HIH131141 HSC131136:HSD131141 IBY131136:IBZ131141 ILU131136:ILV131141 IVQ131136:IVR131141 JFM131136:JFN131141 JPI131136:JPJ131141 JZE131136:JZF131141 KJA131136:KJB131141 KSW131136:KSX131141 LCS131136:LCT131141 LMO131136:LMP131141 LWK131136:LWL131141 MGG131136:MGH131141 MQC131136:MQD131141 MZY131136:MZZ131141 NJU131136:NJV131141 NTQ131136:NTR131141 ODM131136:ODN131141 ONI131136:ONJ131141 OXE131136:OXF131141 PHA131136:PHB131141 PQW131136:PQX131141 QAS131136:QAT131141 QKO131136:QKP131141 QUK131136:QUL131141 REG131136:REH131141 ROC131136:ROD131141 RXY131136:RXZ131141 SHU131136:SHV131141 SRQ131136:SRR131141 TBM131136:TBN131141 TLI131136:TLJ131141 TVE131136:TVF131141 UFA131136:UFB131141 UOW131136:UOX131141 UYS131136:UYT131141 VIO131136:VIP131141 VSK131136:VSL131141 WCG131136:WCH131141 WMC131136:WMD131141 WVY131136:WVZ131141 Q196672:R196677 JM196672:JN196677 TI196672:TJ196677 ADE196672:ADF196677 ANA196672:ANB196677 AWW196672:AWX196677 BGS196672:BGT196677 BQO196672:BQP196677 CAK196672:CAL196677 CKG196672:CKH196677 CUC196672:CUD196677 DDY196672:DDZ196677 DNU196672:DNV196677 DXQ196672:DXR196677 EHM196672:EHN196677 ERI196672:ERJ196677 FBE196672:FBF196677 FLA196672:FLB196677 FUW196672:FUX196677 GES196672:GET196677 GOO196672:GOP196677 GYK196672:GYL196677 HIG196672:HIH196677 HSC196672:HSD196677 IBY196672:IBZ196677 ILU196672:ILV196677 IVQ196672:IVR196677 JFM196672:JFN196677 JPI196672:JPJ196677 JZE196672:JZF196677 KJA196672:KJB196677 KSW196672:KSX196677 LCS196672:LCT196677 LMO196672:LMP196677 LWK196672:LWL196677 MGG196672:MGH196677 MQC196672:MQD196677 MZY196672:MZZ196677 NJU196672:NJV196677 NTQ196672:NTR196677 ODM196672:ODN196677 ONI196672:ONJ196677 OXE196672:OXF196677 PHA196672:PHB196677 PQW196672:PQX196677 QAS196672:QAT196677 QKO196672:QKP196677 QUK196672:QUL196677 REG196672:REH196677 ROC196672:ROD196677 RXY196672:RXZ196677 SHU196672:SHV196677 SRQ196672:SRR196677 TBM196672:TBN196677 TLI196672:TLJ196677 TVE196672:TVF196677 UFA196672:UFB196677 UOW196672:UOX196677 UYS196672:UYT196677 VIO196672:VIP196677 VSK196672:VSL196677 WCG196672:WCH196677 WMC196672:WMD196677 WVY196672:WVZ196677 Q262208:R262213 JM262208:JN262213 TI262208:TJ262213 ADE262208:ADF262213 ANA262208:ANB262213 AWW262208:AWX262213 BGS262208:BGT262213 BQO262208:BQP262213 CAK262208:CAL262213 CKG262208:CKH262213 CUC262208:CUD262213 DDY262208:DDZ262213 DNU262208:DNV262213 DXQ262208:DXR262213 EHM262208:EHN262213 ERI262208:ERJ262213 FBE262208:FBF262213 FLA262208:FLB262213 FUW262208:FUX262213 GES262208:GET262213 GOO262208:GOP262213 GYK262208:GYL262213 HIG262208:HIH262213 HSC262208:HSD262213 IBY262208:IBZ262213 ILU262208:ILV262213 IVQ262208:IVR262213 JFM262208:JFN262213 JPI262208:JPJ262213 JZE262208:JZF262213 KJA262208:KJB262213 KSW262208:KSX262213 LCS262208:LCT262213 LMO262208:LMP262213 LWK262208:LWL262213 MGG262208:MGH262213 MQC262208:MQD262213 MZY262208:MZZ262213 NJU262208:NJV262213 NTQ262208:NTR262213 ODM262208:ODN262213 ONI262208:ONJ262213 OXE262208:OXF262213 PHA262208:PHB262213 PQW262208:PQX262213 QAS262208:QAT262213 QKO262208:QKP262213 QUK262208:QUL262213 REG262208:REH262213 ROC262208:ROD262213 RXY262208:RXZ262213 SHU262208:SHV262213 SRQ262208:SRR262213 TBM262208:TBN262213 TLI262208:TLJ262213 TVE262208:TVF262213 UFA262208:UFB262213 UOW262208:UOX262213 UYS262208:UYT262213 VIO262208:VIP262213 VSK262208:VSL262213 WCG262208:WCH262213 WMC262208:WMD262213 WVY262208:WVZ262213 Q327744:R327749 JM327744:JN327749 TI327744:TJ327749 ADE327744:ADF327749 ANA327744:ANB327749 AWW327744:AWX327749 BGS327744:BGT327749 BQO327744:BQP327749 CAK327744:CAL327749 CKG327744:CKH327749 CUC327744:CUD327749 DDY327744:DDZ327749 DNU327744:DNV327749 DXQ327744:DXR327749 EHM327744:EHN327749 ERI327744:ERJ327749 FBE327744:FBF327749 FLA327744:FLB327749 FUW327744:FUX327749 GES327744:GET327749 GOO327744:GOP327749 GYK327744:GYL327749 HIG327744:HIH327749 HSC327744:HSD327749 IBY327744:IBZ327749 ILU327744:ILV327749 IVQ327744:IVR327749 JFM327744:JFN327749 JPI327744:JPJ327749 JZE327744:JZF327749 KJA327744:KJB327749 KSW327744:KSX327749 LCS327744:LCT327749 LMO327744:LMP327749 LWK327744:LWL327749 MGG327744:MGH327749 MQC327744:MQD327749 MZY327744:MZZ327749 NJU327744:NJV327749 NTQ327744:NTR327749 ODM327744:ODN327749 ONI327744:ONJ327749 OXE327744:OXF327749 PHA327744:PHB327749 PQW327744:PQX327749 QAS327744:QAT327749 QKO327744:QKP327749 QUK327744:QUL327749 REG327744:REH327749 ROC327744:ROD327749 RXY327744:RXZ327749 SHU327744:SHV327749 SRQ327744:SRR327749 TBM327744:TBN327749 TLI327744:TLJ327749 TVE327744:TVF327749 UFA327744:UFB327749 UOW327744:UOX327749 UYS327744:UYT327749 VIO327744:VIP327749 VSK327744:VSL327749 WCG327744:WCH327749 WMC327744:WMD327749 WVY327744:WVZ327749 Q393280:R393285 JM393280:JN393285 TI393280:TJ393285 ADE393280:ADF393285 ANA393280:ANB393285 AWW393280:AWX393285 BGS393280:BGT393285 BQO393280:BQP393285 CAK393280:CAL393285 CKG393280:CKH393285 CUC393280:CUD393285 DDY393280:DDZ393285 DNU393280:DNV393285 DXQ393280:DXR393285 EHM393280:EHN393285 ERI393280:ERJ393285 FBE393280:FBF393285 FLA393280:FLB393285 FUW393280:FUX393285 GES393280:GET393285 GOO393280:GOP393285 GYK393280:GYL393285 HIG393280:HIH393285 HSC393280:HSD393285 IBY393280:IBZ393285 ILU393280:ILV393285 IVQ393280:IVR393285 JFM393280:JFN393285 JPI393280:JPJ393285 JZE393280:JZF393285 KJA393280:KJB393285 KSW393280:KSX393285 LCS393280:LCT393285 LMO393280:LMP393285 LWK393280:LWL393285 MGG393280:MGH393285 MQC393280:MQD393285 MZY393280:MZZ393285 NJU393280:NJV393285 NTQ393280:NTR393285 ODM393280:ODN393285 ONI393280:ONJ393285 OXE393280:OXF393285 PHA393280:PHB393285 PQW393280:PQX393285 QAS393280:QAT393285 QKO393280:QKP393285 QUK393280:QUL393285 REG393280:REH393285 ROC393280:ROD393285 RXY393280:RXZ393285 SHU393280:SHV393285 SRQ393280:SRR393285 TBM393280:TBN393285 TLI393280:TLJ393285 TVE393280:TVF393285 UFA393280:UFB393285 UOW393280:UOX393285 UYS393280:UYT393285 VIO393280:VIP393285 VSK393280:VSL393285 WCG393280:WCH393285 WMC393280:WMD393285 WVY393280:WVZ393285 Q458816:R458821 JM458816:JN458821 TI458816:TJ458821 ADE458816:ADF458821 ANA458816:ANB458821 AWW458816:AWX458821 BGS458816:BGT458821 BQO458816:BQP458821 CAK458816:CAL458821 CKG458816:CKH458821 CUC458816:CUD458821 DDY458816:DDZ458821 DNU458816:DNV458821 DXQ458816:DXR458821 EHM458816:EHN458821 ERI458816:ERJ458821 FBE458816:FBF458821 FLA458816:FLB458821 FUW458816:FUX458821 GES458816:GET458821 GOO458816:GOP458821 GYK458816:GYL458821 HIG458816:HIH458821 HSC458816:HSD458821 IBY458816:IBZ458821 ILU458816:ILV458821 IVQ458816:IVR458821 JFM458816:JFN458821 JPI458816:JPJ458821 JZE458816:JZF458821 KJA458816:KJB458821 KSW458816:KSX458821 LCS458816:LCT458821 LMO458816:LMP458821 LWK458816:LWL458821 MGG458816:MGH458821 MQC458816:MQD458821 MZY458816:MZZ458821 NJU458816:NJV458821 NTQ458816:NTR458821 ODM458816:ODN458821 ONI458816:ONJ458821 OXE458816:OXF458821 PHA458816:PHB458821 PQW458816:PQX458821 QAS458816:QAT458821 QKO458816:QKP458821 QUK458816:QUL458821 REG458816:REH458821 ROC458816:ROD458821 RXY458816:RXZ458821 SHU458816:SHV458821 SRQ458816:SRR458821 TBM458816:TBN458821 TLI458816:TLJ458821 TVE458816:TVF458821 UFA458816:UFB458821 UOW458816:UOX458821 UYS458816:UYT458821 VIO458816:VIP458821 VSK458816:VSL458821 WCG458816:WCH458821 WMC458816:WMD458821 WVY458816:WVZ458821 Q524352:R524357 JM524352:JN524357 TI524352:TJ524357 ADE524352:ADF524357 ANA524352:ANB524357 AWW524352:AWX524357 BGS524352:BGT524357 BQO524352:BQP524357 CAK524352:CAL524357 CKG524352:CKH524357 CUC524352:CUD524357 DDY524352:DDZ524357 DNU524352:DNV524357 DXQ524352:DXR524357 EHM524352:EHN524357 ERI524352:ERJ524357 FBE524352:FBF524357 FLA524352:FLB524357 FUW524352:FUX524357 GES524352:GET524357 GOO524352:GOP524357 GYK524352:GYL524357 HIG524352:HIH524357 HSC524352:HSD524357 IBY524352:IBZ524357 ILU524352:ILV524357 IVQ524352:IVR524357 JFM524352:JFN524357 JPI524352:JPJ524357 JZE524352:JZF524357 KJA524352:KJB524357 KSW524352:KSX524357 LCS524352:LCT524357 LMO524352:LMP524357 LWK524352:LWL524357 MGG524352:MGH524357 MQC524352:MQD524357 MZY524352:MZZ524357 NJU524352:NJV524357 NTQ524352:NTR524357 ODM524352:ODN524357 ONI524352:ONJ524357 OXE524352:OXF524357 PHA524352:PHB524357 PQW524352:PQX524357 QAS524352:QAT524357 QKO524352:QKP524357 QUK524352:QUL524357 REG524352:REH524357 ROC524352:ROD524357 RXY524352:RXZ524357 SHU524352:SHV524357 SRQ524352:SRR524357 TBM524352:TBN524357 TLI524352:TLJ524357 TVE524352:TVF524357 UFA524352:UFB524357 UOW524352:UOX524357 UYS524352:UYT524357 VIO524352:VIP524357 VSK524352:VSL524357 WCG524352:WCH524357 WMC524352:WMD524357 WVY524352:WVZ524357 Q589888:R589893 JM589888:JN589893 TI589888:TJ589893 ADE589888:ADF589893 ANA589888:ANB589893 AWW589888:AWX589893 BGS589888:BGT589893 BQO589888:BQP589893 CAK589888:CAL589893 CKG589888:CKH589893 CUC589888:CUD589893 DDY589888:DDZ589893 DNU589888:DNV589893 DXQ589888:DXR589893 EHM589888:EHN589893 ERI589888:ERJ589893 FBE589888:FBF589893 FLA589888:FLB589893 FUW589888:FUX589893 GES589888:GET589893 GOO589888:GOP589893 GYK589888:GYL589893 HIG589888:HIH589893 HSC589888:HSD589893 IBY589888:IBZ589893 ILU589888:ILV589893 IVQ589888:IVR589893 JFM589888:JFN589893 JPI589888:JPJ589893 JZE589888:JZF589893 KJA589888:KJB589893 KSW589888:KSX589893 LCS589888:LCT589893 LMO589888:LMP589893 LWK589888:LWL589893 MGG589888:MGH589893 MQC589888:MQD589893 MZY589888:MZZ589893 NJU589888:NJV589893 NTQ589888:NTR589893 ODM589888:ODN589893 ONI589888:ONJ589893 OXE589888:OXF589893 PHA589888:PHB589893 PQW589888:PQX589893 QAS589888:QAT589893 QKO589888:QKP589893 QUK589888:QUL589893 REG589888:REH589893 ROC589888:ROD589893 RXY589888:RXZ589893 SHU589888:SHV589893 SRQ589888:SRR589893 TBM589888:TBN589893 TLI589888:TLJ589893 TVE589888:TVF589893 UFA589888:UFB589893 UOW589888:UOX589893 UYS589888:UYT589893 VIO589888:VIP589893 VSK589888:VSL589893 WCG589888:WCH589893 WMC589888:WMD589893 WVY589888:WVZ589893 Q655424:R655429 JM655424:JN655429 TI655424:TJ655429 ADE655424:ADF655429 ANA655424:ANB655429 AWW655424:AWX655429 BGS655424:BGT655429 BQO655424:BQP655429 CAK655424:CAL655429 CKG655424:CKH655429 CUC655424:CUD655429 DDY655424:DDZ655429 DNU655424:DNV655429 DXQ655424:DXR655429 EHM655424:EHN655429 ERI655424:ERJ655429 FBE655424:FBF655429 FLA655424:FLB655429 FUW655424:FUX655429 GES655424:GET655429 GOO655424:GOP655429 GYK655424:GYL655429 HIG655424:HIH655429 HSC655424:HSD655429 IBY655424:IBZ655429 ILU655424:ILV655429 IVQ655424:IVR655429 JFM655424:JFN655429 JPI655424:JPJ655429 JZE655424:JZF655429 KJA655424:KJB655429 KSW655424:KSX655429 LCS655424:LCT655429 LMO655424:LMP655429 LWK655424:LWL655429 MGG655424:MGH655429 MQC655424:MQD655429 MZY655424:MZZ655429 NJU655424:NJV655429 NTQ655424:NTR655429 ODM655424:ODN655429 ONI655424:ONJ655429 OXE655424:OXF655429 PHA655424:PHB655429 PQW655424:PQX655429 QAS655424:QAT655429 QKO655424:QKP655429 QUK655424:QUL655429 REG655424:REH655429 ROC655424:ROD655429 RXY655424:RXZ655429 SHU655424:SHV655429 SRQ655424:SRR655429 TBM655424:TBN655429 TLI655424:TLJ655429 TVE655424:TVF655429 UFA655424:UFB655429 UOW655424:UOX655429 UYS655424:UYT655429 VIO655424:VIP655429 VSK655424:VSL655429 WCG655424:WCH655429 WMC655424:WMD655429 WVY655424:WVZ655429 Q720960:R720965 JM720960:JN720965 TI720960:TJ720965 ADE720960:ADF720965 ANA720960:ANB720965 AWW720960:AWX720965 BGS720960:BGT720965 BQO720960:BQP720965 CAK720960:CAL720965 CKG720960:CKH720965 CUC720960:CUD720965 DDY720960:DDZ720965 DNU720960:DNV720965 DXQ720960:DXR720965 EHM720960:EHN720965 ERI720960:ERJ720965 FBE720960:FBF720965 FLA720960:FLB720965 FUW720960:FUX720965 GES720960:GET720965 GOO720960:GOP720965 GYK720960:GYL720965 HIG720960:HIH720965 HSC720960:HSD720965 IBY720960:IBZ720965 ILU720960:ILV720965 IVQ720960:IVR720965 JFM720960:JFN720965 JPI720960:JPJ720965 JZE720960:JZF720965 KJA720960:KJB720965 KSW720960:KSX720965 LCS720960:LCT720965 LMO720960:LMP720965 LWK720960:LWL720965 MGG720960:MGH720965 MQC720960:MQD720965 MZY720960:MZZ720965 NJU720960:NJV720965 NTQ720960:NTR720965 ODM720960:ODN720965 ONI720960:ONJ720965 OXE720960:OXF720965 PHA720960:PHB720965 PQW720960:PQX720965 QAS720960:QAT720965 QKO720960:QKP720965 QUK720960:QUL720965 REG720960:REH720965 ROC720960:ROD720965 RXY720960:RXZ720965 SHU720960:SHV720965 SRQ720960:SRR720965 TBM720960:TBN720965 TLI720960:TLJ720965 TVE720960:TVF720965 UFA720960:UFB720965 UOW720960:UOX720965 UYS720960:UYT720965 VIO720960:VIP720965 VSK720960:VSL720965 WCG720960:WCH720965 WMC720960:WMD720965 WVY720960:WVZ720965 Q786496:R786501 JM786496:JN786501 TI786496:TJ786501 ADE786496:ADF786501 ANA786496:ANB786501 AWW786496:AWX786501 BGS786496:BGT786501 BQO786496:BQP786501 CAK786496:CAL786501 CKG786496:CKH786501 CUC786496:CUD786501 DDY786496:DDZ786501 DNU786496:DNV786501 DXQ786496:DXR786501 EHM786496:EHN786501 ERI786496:ERJ786501 FBE786496:FBF786501 FLA786496:FLB786501 FUW786496:FUX786501 GES786496:GET786501 GOO786496:GOP786501 GYK786496:GYL786501 HIG786496:HIH786501 HSC786496:HSD786501 IBY786496:IBZ786501 ILU786496:ILV786501 IVQ786496:IVR786501 JFM786496:JFN786501 JPI786496:JPJ786501 JZE786496:JZF786501 KJA786496:KJB786501 KSW786496:KSX786501 LCS786496:LCT786501 LMO786496:LMP786501 LWK786496:LWL786501 MGG786496:MGH786501 MQC786496:MQD786501 MZY786496:MZZ786501 NJU786496:NJV786501 NTQ786496:NTR786501 ODM786496:ODN786501 ONI786496:ONJ786501 OXE786496:OXF786501 PHA786496:PHB786501 PQW786496:PQX786501 QAS786496:QAT786501 QKO786496:QKP786501 QUK786496:QUL786501 REG786496:REH786501 ROC786496:ROD786501 RXY786496:RXZ786501 SHU786496:SHV786501 SRQ786496:SRR786501 TBM786496:TBN786501 TLI786496:TLJ786501 TVE786496:TVF786501 UFA786496:UFB786501 UOW786496:UOX786501 UYS786496:UYT786501 VIO786496:VIP786501 VSK786496:VSL786501 WCG786496:WCH786501 WMC786496:WMD786501 WVY786496:WVZ786501 Q852032:R852037 JM852032:JN852037 TI852032:TJ852037 ADE852032:ADF852037 ANA852032:ANB852037 AWW852032:AWX852037 BGS852032:BGT852037 BQO852032:BQP852037 CAK852032:CAL852037 CKG852032:CKH852037 CUC852032:CUD852037 DDY852032:DDZ852037 DNU852032:DNV852037 DXQ852032:DXR852037 EHM852032:EHN852037 ERI852032:ERJ852037 FBE852032:FBF852037 FLA852032:FLB852037 FUW852032:FUX852037 GES852032:GET852037 GOO852032:GOP852037 GYK852032:GYL852037 HIG852032:HIH852037 HSC852032:HSD852037 IBY852032:IBZ852037 ILU852032:ILV852037 IVQ852032:IVR852037 JFM852032:JFN852037 JPI852032:JPJ852037 JZE852032:JZF852037 KJA852032:KJB852037 KSW852032:KSX852037 LCS852032:LCT852037 LMO852032:LMP852037 LWK852032:LWL852037 MGG852032:MGH852037 MQC852032:MQD852037 MZY852032:MZZ852037 NJU852032:NJV852037 NTQ852032:NTR852037 ODM852032:ODN852037 ONI852032:ONJ852037 OXE852032:OXF852037 PHA852032:PHB852037 PQW852032:PQX852037 QAS852032:QAT852037 QKO852032:QKP852037 QUK852032:QUL852037 REG852032:REH852037 ROC852032:ROD852037 RXY852032:RXZ852037 SHU852032:SHV852037 SRQ852032:SRR852037 TBM852032:TBN852037 TLI852032:TLJ852037 TVE852032:TVF852037 UFA852032:UFB852037 UOW852032:UOX852037 UYS852032:UYT852037 VIO852032:VIP852037 VSK852032:VSL852037 WCG852032:WCH852037 WMC852032:WMD852037 WVY852032:WVZ852037 Q917568:R917573 JM917568:JN917573 TI917568:TJ917573 ADE917568:ADF917573 ANA917568:ANB917573 AWW917568:AWX917573 BGS917568:BGT917573 BQO917568:BQP917573 CAK917568:CAL917573 CKG917568:CKH917573 CUC917568:CUD917573 DDY917568:DDZ917573 DNU917568:DNV917573 DXQ917568:DXR917573 EHM917568:EHN917573 ERI917568:ERJ917573 FBE917568:FBF917573 FLA917568:FLB917573 FUW917568:FUX917573 GES917568:GET917573 GOO917568:GOP917573 GYK917568:GYL917573 HIG917568:HIH917573 HSC917568:HSD917573 IBY917568:IBZ917573 ILU917568:ILV917573 IVQ917568:IVR917573 JFM917568:JFN917573 JPI917568:JPJ917573 JZE917568:JZF917573 KJA917568:KJB917573 KSW917568:KSX917573 LCS917568:LCT917573 LMO917568:LMP917573 LWK917568:LWL917573 MGG917568:MGH917573 MQC917568:MQD917573 MZY917568:MZZ917573 NJU917568:NJV917573 NTQ917568:NTR917573 ODM917568:ODN917573 ONI917568:ONJ917573 OXE917568:OXF917573 PHA917568:PHB917573 PQW917568:PQX917573 QAS917568:QAT917573 QKO917568:QKP917573 QUK917568:QUL917573 REG917568:REH917573 ROC917568:ROD917573 RXY917568:RXZ917573 SHU917568:SHV917573 SRQ917568:SRR917573 TBM917568:TBN917573 TLI917568:TLJ917573 TVE917568:TVF917573 UFA917568:UFB917573 UOW917568:UOX917573 UYS917568:UYT917573 VIO917568:VIP917573 VSK917568:VSL917573 WCG917568:WCH917573 WMC917568:WMD917573 WVY917568:WVZ917573 Q983104:R983109 JM983104:JN983109 TI983104:TJ983109 ADE983104:ADF983109 ANA983104:ANB983109 AWW983104:AWX983109 BGS983104:BGT983109 BQO983104:BQP983109 CAK983104:CAL983109 CKG983104:CKH983109 CUC983104:CUD983109 DDY983104:DDZ983109 DNU983104:DNV983109 DXQ983104:DXR983109 EHM983104:EHN983109 ERI983104:ERJ983109 FBE983104:FBF983109 FLA983104:FLB983109 FUW983104:FUX983109 GES983104:GET983109 GOO983104:GOP983109 GYK983104:GYL983109 HIG983104:HIH983109 HSC983104:HSD983109 IBY983104:IBZ983109 ILU983104:ILV983109 IVQ983104:IVR983109 JFM983104:JFN983109 JPI983104:JPJ983109 JZE983104:JZF983109 KJA983104:KJB983109 KSW983104:KSX983109 LCS983104:LCT983109 LMO983104:LMP983109 LWK983104:LWL983109 MGG983104:MGH983109 MQC983104:MQD983109 MZY983104:MZZ983109 NJU983104:NJV983109 NTQ983104:NTR983109 ODM983104:ODN983109 ONI983104:ONJ983109 OXE983104:OXF983109 PHA983104:PHB983109 PQW983104:PQX983109 QAS983104:QAT983109 QKO983104:QKP983109 QUK983104:QUL983109 REG983104:REH983109 ROC983104:ROD983109 RXY983104:RXZ983109 SHU983104:SHV983109 SRQ983104:SRR983109 TBM983104:TBN983109 TLI983104:TLJ983109 TVE983104:TVF983109 UFA983104:UFB983109 UOW983104:UOX983109 UYS983104:UYT983109 VIO983104:VIP983109 VSK983104:VSL983109 WCG983104:WCH983109 WMC983104:WMD983109 WVY983104:WVZ983109 JO69 TK69 ADG69 ANC69 AWY69 BGU69 BQQ69 CAM69 CKI69 CUE69 DEA69 DNW69 DXS69 EHO69 ERK69 FBG69 FLC69 FUY69 GEU69 GOQ69 GYM69 HII69 HSE69 ICA69 ILW69 IVS69 JFO69 JPK69 JZG69 KJC69 KSY69 LCU69 LMQ69 LWM69 MGI69 MQE69 NAA69 NJW69 NTS69 ODO69 ONK69 OXG69 PHC69 PQY69 QAU69 QKQ69 QUM69 REI69 ROE69 RYA69 SHW69 SRS69 TBO69 TLK69 TVG69 UFC69 UOY69 UYU69 VIQ69 VSM69 WCI69 WME69 WWA69 S65595 JO65595 TK65595 ADG65595 ANC65595 AWY65595 BGU65595 BQQ65595 CAM65595 CKI65595 CUE65595 DEA65595 DNW65595 DXS65595 EHO65595 ERK65595 FBG65595 FLC65595 FUY65595 GEU65595 GOQ65595 GYM65595 HII65595 HSE65595 ICA65595 ILW65595 IVS65595 JFO65595 JPK65595 JZG65595 KJC65595 KSY65595 LCU65595 LMQ65595 LWM65595 MGI65595 MQE65595 NAA65595 NJW65595 NTS65595 ODO65595 ONK65595 OXG65595 PHC65595 PQY65595 QAU65595 QKQ65595 QUM65595 REI65595 ROE65595 RYA65595 SHW65595 SRS65595 TBO65595 TLK65595 TVG65595 UFC65595 UOY65595 UYU65595 VIQ65595 VSM65595 WCI65595 WME65595 WWA65595 S131131 JO131131 TK131131 ADG131131 ANC131131 AWY131131 BGU131131 BQQ131131 CAM131131 CKI131131 CUE131131 DEA131131 DNW131131 DXS131131 EHO131131 ERK131131 FBG131131 FLC131131 FUY131131 GEU131131 GOQ131131 GYM131131 HII131131 HSE131131 ICA131131 ILW131131 IVS131131 JFO131131 JPK131131 JZG131131 KJC131131 KSY131131 LCU131131 LMQ131131 LWM131131 MGI131131 MQE131131 NAA131131 NJW131131 NTS131131 ODO131131 ONK131131 OXG131131 PHC131131 PQY131131 QAU131131 QKQ131131 QUM131131 REI131131 ROE131131 RYA131131 SHW131131 SRS131131 TBO131131 TLK131131 TVG131131 UFC131131 UOY131131 UYU131131 VIQ131131 VSM131131 WCI131131 WME131131 WWA131131 S196667 JO196667 TK196667 ADG196667 ANC196667 AWY196667 BGU196667 BQQ196667 CAM196667 CKI196667 CUE196667 DEA196667 DNW196667 DXS196667 EHO196667 ERK196667 FBG196667 FLC196667 FUY196667 GEU196667 GOQ196667 GYM196667 HII196667 HSE196667 ICA196667 ILW196667 IVS196667 JFO196667 JPK196667 JZG196667 KJC196667 KSY196667 LCU196667 LMQ196667 LWM196667 MGI196667 MQE196667 NAA196667 NJW196667 NTS196667 ODO196667 ONK196667 OXG196667 PHC196667 PQY196667 QAU196667 QKQ196667 QUM196667 REI196667 ROE196667 RYA196667 SHW196667 SRS196667 TBO196667 TLK196667 TVG196667 UFC196667 UOY196667 UYU196667 VIQ196667 VSM196667 WCI196667 WME196667 WWA196667 S262203 JO262203 TK262203 ADG262203 ANC262203 AWY262203 BGU262203 BQQ262203 CAM262203 CKI262203 CUE262203 DEA262203 DNW262203 DXS262203 EHO262203 ERK262203 FBG262203 FLC262203 FUY262203 GEU262203 GOQ262203 GYM262203 HII262203 HSE262203 ICA262203 ILW262203 IVS262203 JFO262203 JPK262203 JZG262203 KJC262203 KSY262203 LCU262203 LMQ262203 LWM262203 MGI262203 MQE262203 NAA262203 NJW262203 NTS262203 ODO262203 ONK262203 OXG262203 PHC262203 PQY262203 QAU262203 QKQ262203 QUM262203 REI262203 ROE262203 RYA262203 SHW262203 SRS262203 TBO262203 TLK262203 TVG262203 UFC262203 UOY262203 UYU262203 VIQ262203 VSM262203 WCI262203 WME262203 WWA262203 S327739 JO327739 TK327739 ADG327739 ANC327739 AWY327739 BGU327739 BQQ327739 CAM327739 CKI327739 CUE327739 DEA327739 DNW327739 DXS327739 EHO327739 ERK327739 FBG327739 FLC327739 FUY327739 GEU327739 GOQ327739 GYM327739 HII327739 HSE327739 ICA327739 ILW327739 IVS327739 JFO327739 JPK327739 JZG327739 KJC327739 KSY327739 LCU327739 LMQ327739 LWM327739 MGI327739 MQE327739 NAA327739 NJW327739 NTS327739 ODO327739 ONK327739 OXG327739 PHC327739 PQY327739 QAU327739 QKQ327739 QUM327739 REI327739 ROE327739 RYA327739 SHW327739 SRS327739 TBO327739 TLK327739 TVG327739 UFC327739 UOY327739 UYU327739 VIQ327739 VSM327739 WCI327739 WME327739 WWA327739 S393275 JO393275 TK393275 ADG393275 ANC393275 AWY393275 BGU393275 BQQ393275 CAM393275 CKI393275 CUE393275 DEA393275 DNW393275 DXS393275 EHO393275 ERK393275 FBG393275 FLC393275 FUY393275 GEU393275 GOQ393275 GYM393275 HII393275 HSE393275 ICA393275 ILW393275 IVS393275 JFO393275 JPK393275 JZG393275 KJC393275 KSY393275 LCU393275 LMQ393275 LWM393275 MGI393275 MQE393275 NAA393275 NJW393275 NTS393275 ODO393275 ONK393275 OXG393275 PHC393275 PQY393275 QAU393275 QKQ393275 QUM393275 REI393275 ROE393275 RYA393275 SHW393275 SRS393275 TBO393275 TLK393275 TVG393275 UFC393275 UOY393275 UYU393275 VIQ393275 VSM393275 WCI393275 WME393275 WWA393275 S458811 JO458811 TK458811 ADG458811 ANC458811 AWY458811 BGU458811 BQQ458811 CAM458811 CKI458811 CUE458811 DEA458811 DNW458811 DXS458811 EHO458811 ERK458811 FBG458811 FLC458811 FUY458811 GEU458811 GOQ458811 GYM458811 HII458811 HSE458811 ICA458811 ILW458811 IVS458811 JFO458811 JPK458811 JZG458811 KJC458811 KSY458811 LCU458811 LMQ458811 LWM458811 MGI458811 MQE458811 NAA458811 NJW458811 NTS458811 ODO458811 ONK458811 OXG458811 PHC458811 PQY458811 QAU458811 QKQ458811 QUM458811 REI458811 ROE458811 RYA458811 SHW458811 SRS458811 TBO458811 TLK458811 TVG458811 UFC458811 UOY458811 UYU458811 VIQ458811 VSM458811 WCI458811 WME458811 WWA458811 S524347 JO524347 TK524347 ADG524347 ANC524347 AWY524347 BGU524347 BQQ524347 CAM524347 CKI524347 CUE524347 DEA524347 DNW524347 DXS524347 EHO524347 ERK524347 FBG524347 FLC524347 FUY524347 GEU524347 GOQ524347 GYM524347 HII524347 HSE524347 ICA524347 ILW524347 IVS524347 JFO524347 JPK524347 JZG524347 KJC524347 KSY524347 LCU524347 LMQ524347 LWM524347 MGI524347 MQE524347 NAA524347 NJW524347 NTS524347 ODO524347 ONK524347 OXG524347 PHC524347 PQY524347 QAU524347 QKQ524347 QUM524347 REI524347 ROE524347 RYA524347 SHW524347 SRS524347 TBO524347 TLK524347 TVG524347 UFC524347 UOY524347 UYU524347 VIQ524347 VSM524347 WCI524347 WME524347 WWA524347 S589883 JO589883 TK589883 ADG589883 ANC589883 AWY589883 BGU589883 BQQ589883 CAM589883 CKI589883 CUE589883 DEA589883 DNW589883 DXS589883 EHO589883 ERK589883 FBG589883 FLC589883 FUY589883 GEU589883 GOQ589883 GYM589883 HII589883 HSE589883 ICA589883 ILW589883 IVS589883 JFO589883 JPK589883 JZG589883 KJC589883 KSY589883 LCU589883 LMQ589883 LWM589883 MGI589883 MQE589883 NAA589883 NJW589883 NTS589883 ODO589883 ONK589883 OXG589883 PHC589883 PQY589883 QAU589883 QKQ589883 QUM589883 REI589883 ROE589883 RYA589883 SHW589883 SRS589883 TBO589883 TLK589883 TVG589883 UFC589883 UOY589883 UYU589883 VIQ589883 VSM589883 WCI589883 WME589883 WWA589883 S655419 JO655419 TK655419 ADG655419 ANC655419 AWY655419 BGU655419 BQQ655419 CAM655419 CKI655419 CUE655419 DEA655419 DNW655419 DXS655419 EHO655419 ERK655419 FBG655419 FLC655419 FUY655419 GEU655419 GOQ655419 GYM655419 HII655419 HSE655419 ICA655419 ILW655419 IVS655419 JFO655419 JPK655419 JZG655419 KJC655419 KSY655419 LCU655419 LMQ655419 LWM655419 MGI655419 MQE655419 NAA655419 NJW655419 NTS655419 ODO655419 ONK655419 OXG655419 PHC655419 PQY655419 QAU655419 QKQ655419 QUM655419 REI655419 ROE655419 RYA655419 SHW655419 SRS655419 TBO655419 TLK655419 TVG655419 UFC655419 UOY655419 UYU655419 VIQ655419 VSM655419 WCI655419 WME655419 WWA655419 S720955 JO720955 TK720955 ADG720955 ANC720955 AWY720955 BGU720955 BQQ720955 CAM720955 CKI720955 CUE720955 DEA720955 DNW720955 DXS720955 EHO720955 ERK720955 FBG720955 FLC720955 FUY720955 GEU720955 GOQ720955 GYM720955 HII720955 HSE720955 ICA720955 ILW720955 IVS720955 JFO720955 JPK720955 JZG720955 KJC720955 KSY720955 LCU720955 LMQ720955 LWM720955 MGI720955 MQE720955 NAA720955 NJW720955 NTS720955 ODO720955 ONK720955 OXG720955 PHC720955 PQY720955 QAU720955 QKQ720955 QUM720955 REI720955 ROE720955 RYA720955 SHW720955 SRS720955 TBO720955 TLK720955 TVG720955 UFC720955 UOY720955 UYU720955 VIQ720955 VSM720955 WCI720955 WME720955 WWA720955 S786491 JO786491 TK786491 ADG786491 ANC786491 AWY786491 BGU786491 BQQ786491 CAM786491 CKI786491 CUE786491 DEA786491 DNW786491 DXS786491 EHO786491 ERK786491 FBG786491 FLC786491 FUY786491 GEU786491 GOQ786491 GYM786491 HII786491 HSE786491 ICA786491 ILW786491 IVS786491 JFO786491 JPK786491 JZG786491 KJC786491 KSY786491 LCU786491 LMQ786491 LWM786491 MGI786491 MQE786491 NAA786491 NJW786491 NTS786491 ODO786491 ONK786491 OXG786491 PHC786491 PQY786491 QAU786491 QKQ786491 QUM786491 REI786491 ROE786491 RYA786491 SHW786491 SRS786491 TBO786491 TLK786491 TVG786491 UFC786491 UOY786491 UYU786491 VIQ786491 VSM786491 WCI786491 WME786491 WWA786491 S852027 JO852027 TK852027 ADG852027 ANC852027 AWY852027 BGU852027 BQQ852027 CAM852027 CKI852027 CUE852027 DEA852027 DNW852027 DXS852027 EHO852027 ERK852027 FBG852027 FLC852027 FUY852027 GEU852027 GOQ852027 GYM852027 HII852027 HSE852027 ICA852027 ILW852027 IVS852027 JFO852027 JPK852027 JZG852027 KJC852027 KSY852027 LCU852027 LMQ852027 LWM852027 MGI852027 MQE852027 NAA852027 NJW852027 NTS852027 ODO852027 ONK852027 OXG852027 PHC852027 PQY852027 QAU852027 QKQ852027 QUM852027 REI852027 ROE852027 RYA852027 SHW852027 SRS852027 TBO852027 TLK852027 TVG852027 UFC852027 UOY852027 UYU852027 VIQ852027 VSM852027 WCI852027 WME852027 WWA852027 S917563 JO917563 TK917563 ADG917563 ANC917563 AWY917563 BGU917563 BQQ917563 CAM917563 CKI917563 CUE917563 DEA917563 DNW917563 DXS917563 EHO917563 ERK917563 FBG917563 FLC917563 FUY917563 GEU917563 GOQ917563 GYM917563 HII917563 HSE917563 ICA917563 ILW917563 IVS917563 JFO917563 JPK917563 JZG917563 KJC917563 KSY917563 LCU917563 LMQ917563 LWM917563 MGI917563 MQE917563 NAA917563 NJW917563 NTS917563 ODO917563 ONK917563 OXG917563 PHC917563 PQY917563 QAU917563 QKQ917563 QUM917563 REI917563 ROE917563 RYA917563 SHW917563 SRS917563 TBO917563 TLK917563 TVG917563 UFC917563 UOY917563 UYU917563 VIQ917563 VSM917563 WCI917563 WME917563 WWA917563 S983099 JO983099 TK983099 ADG983099 ANC983099 AWY983099 BGU983099 BQQ983099 CAM983099 CKI983099 CUE983099 DEA983099 DNW983099 DXS983099 EHO983099 ERK983099 FBG983099 FLC983099 FUY983099 GEU983099 GOQ983099 GYM983099 HII983099 HSE983099 ICA983099 ILW983099 IVS983099 JFO983099 JPK983099 JZG983099 KJC983099 KSY983099 LCU983099 LMQ983099 LWM983099 MGI983099 MQE983099 NAA983099 NJW983099 NTS983099 ODO983099 ONK983099 OXG983099 PHC983099 PQY983099 QAU983099 QKQ983099 QUM983099 REI983099 ROE983099 RYA983099 SHW983099 SRS983099 TBO983099 TLK983099 TVG983099 UFC983099 UOY983099 UYU983099 VIQ983099 VSM983099 WCI983099 WME983099 WWA983099 Q65587:Q65596 JM65587:JM65596 TI65587:TI65596 ADE65587:ADE65596 ANA65587:ANA65596 AWW65587:AWW65596 BGS65587:BGS65596 BQO65587:BQO65596 CAK65587:CAK65596 CKG65587:CKG65596 CUC65587:CUC65596 DDY65587:DDY65596 DNU65587:DNU65596 DXQ65587:DXQ65596 EHM65587:EHM65596 ERI65587:ERI65596 FBE65587:FBE65596 FLA65587:FLA65596 FUW65587:FUW65596 GES65587:GES65596 GOO65587:GOO65596 GYK65587:GYK65596 HIG65587:HIG65596 HSC65587:HSC65596 IBY65587:IBY65596 ILU65587:ILU65596 IVQ65587:IVQ65596 JFM65587:JFM65596 JPI65587:JPI65596 JZE65587:JZE65596 KJA65587:KJA65596 KSW65587:KSW65596 LCS65587:LCS65596 LMO65587:LMO65596 LWK65587:LWK65596 MGG65587:MGG65596 MQC65587:MQC65596 MZY65587:MZY65596 NJU65587:NJU65596 NTQ65587:NTQ65596 ODM65587:ODM65596 ONI65587:ONI65596 OXE65587:OXE65596 PHA65587:PHA65596 PQW65587:PQW65596 QAS65587:QAS65596 QKO65587:QKO65596 QUK65587:QUK65596 REG65587:REG65596 ROC65587:ROC65596 RXY65587:RXY65596 SHU65587:SHU65596 SRQ65587:SRQ65596 TBM65587:TBM65596 TLI65587:TLI65596 TVE65587:TVE65596 UFA65587:UFA65596 UOW65587:UOW65596 UYS65587:UYS65596 VIO65587:VIO65596 VSK65587:VSK65596 WCG65587:WCG65596 WMC65587:WMC65596 WVY65587:WVY65596 Q131123:Q131132 JM131123:JM131132 TI131123:TI131132 ADE131123:ADE131132 ANA131123:ANA131132 AWW131123:AWW131132 BGS131123:BGS131132 BQO131123:BQO131132 CAK131123:CAK131132 CKG131123:CKG131132 CUC131123:CUC131132 DDY131123:DDY131132 DNU131123:DNU131132 DXQ131123:DXQ131132 EHM131123:EHM131132 ERI131123:ERI131132 FBE131123:FBE131132 FLA131123:FLA131132 FUW131123:FUW131132 GES131123:GES131132 GOO131123:GOO131132 GYK131123:GYK131132 HIG131123:HIG131132 HSC131123:HSC131132 IBY131123:IBY131132 ILU131123:ILU131132 IVQ131123:IVQ131132 JFM131123:JFM131132 JPI131123:JPI131132 JZE131123:JZE131132 KJA131123:KJA131132 KSW131123:KSW131132 LCS131123:LCS131132 LMO131123:LMO131132 LWK131123:LWK131132 MGG131123:MGG131132 MQC131123:MQC131132 MZY131123:MZY131132 NJU131123:NJU131132 NTQ131123:NTQ131132 ODM131123:ODM131132 ONI131123:ONI131132 OXE131123:OXE131132 PHA131123:PHA131132 PQW131123:PQW131132 QAS131123:QAS131132 QKO131123:QKO131132 QUK131123:QUK131132 REG131123:REG131132 ROC131123:ROC131132 RXY131123:RXY131132 SHU131123:SHU131132 SRQ131123:SRQ131132 TBM131123:TBM131132 TLI131123:TLI131132 TVE131123:TVE131132 UFA131123:UFA131132 UOW131123:UOW131132 UYS131123:UYS131132 VIO131123:VIO131132 VSK131123:VSK131132 WCG131123:WCG131132 WMC131123:WMC131132 WVY131123:WVY131132 Q196659:Q196668 JM196659:JM196668 TI196659:TI196668 ADE196659:ADE196668 ANA196659:ANA196668 AWW196659:AWW196668 BGS196659:BGS196668 BQO196659:BQO196668 CAK196659:CAK196668 CKG196659:CKG196668 CUC196659:CUC196668 DDY196659:DDY196668 DNU196659:DNU196668 DXQ196659:DXQ196668 EHM196659:EHM196668 ERI196659:ERI196668 FBE196659:FBE196668 FLA196659:FLA196668 FUW196659:FUW196668 GES196659:GES196668 GOO196659:GOO196668 GYK196659:GYK196668 HIG196659:HIG196668 HSC196659:HSC196668 IBY196659:IBY196668 ILU196659:ILU196668 IVQ196659:IVQ196668 JFM196659:JFM196668 JPI196659:JPI196668 JZE196659:JZE196668 KJA196659:KJA196668 KSW196659:KSW196668 LCS196659:LCS196668 LMO196659:LMO196668 LWK196659:LWK196668 MGG196659:MGG196668 MQC196659:MQC196668 MZY196659:MZY196668 NJU196659:NJU196668 NTQ196659:NTQ196668 ODM196659:ODM196668 ONI196659:ONI196668 OXE196659:OXE196668 PHA196659:PHA196668 PQW196659:PQW196668 QAS196659:QAS196668 QKO196659:QKO196668 QUK196659:QUK196668 REG196659:REG196668 ROC196659:ROC196668 RXY196659:RXY196668 SHU196659:SHU196668 SRQ196659:SRQ196668 TBM196659:TBM196668 TLI196659:TLI196668 TVE196659:TVE196668 UFA196659:UFA196668 UOW196659:UOW196668 UYS196659:UYS196668 VIO196659:VIO196668 VSK196659:VSK196668 WCG196659:WCG196668 WMC196659:WMC196668 WVY196659:WVY196668 Q262195:Q262204 JM262195:JM262204 TI262195:TI262204 ADE262195:ADE262204 ANA262195:ANA262204 AWW262195:AWW262204 BGS262195:BGS262204 BQO262195:BQO262204 CAK262195:CAK262204 CKG262195:CKG262204 CUC262195:CUC262204 DDY262195:DDY262204 DNU262195:DNU262204 DXQ262195:DXQ262204 EHM262195:EHM262204 ERI262195:ERI262204 FBE262195:FBE262204 FLA262195:FLA262204 FUW262195:FUW262204 GES262195:GES262204 GOO262195:GOO262204 GYK262195:GYK262204 HIG262195:HIG262204 HSC262195:HSC262204 IBY262195:IBY262204 ILU262195:ILU262204 IVQ262195:IVQ262204 JFM262195:JFM262204 JPI262195:JPI262204 JZE262195:JZE262204 KJA262195:KJA262204 KSW262195:KSW262204 LCS262195:LCS262204 LMO262195:LMO262204 LWK262195:LWK262204 MGG262195:MGG262204 MQC262195:MQC262204 MZY262195:MZY262204 NJU262195:NJU262204 NTQ262195:NTQ262204 ODM262195:ODM262204 ONI262195:ONI262204 OXE262195:OXE262204 PHA262195:PHA262204 PQW262195:PQW262204 QAS262195:QAS262204 QKO262195:QKO262204 QUK262195:QUK262204 REG262195:REG262204 ROC262195:ROC262204 RXY262195:RXY262204 SHU262195:SHU262204 SRQ262195:SRQ262204 TBM262195:TBM262204 TLI262195:TLI262204 TVE262195:TVE262204 UFA262195:UFA262204 UOW262195:UOW262204 UYS262195:UYS262204 VIO262195:VIO262204 VSK262195:VSK262204 WCG262195:WCG262204 WMC262195:WMC262204 WVY262195:WVY262204 Q327731:Q327740 JM327731:JM327740 TI327731:TI327740 ADE327731:ADE327740 ANA327731:ANA327740 AWW327731:AWW327740 BGS327731:BGS327740 BQO327731:BQO327740 CAK327731:CAK327740 CKG327731:CKG327740 CUC327731:CUC327740 DDY327731:DDY327740 DNU327731:DNU327740 DXQ327731:DXQ327740 EHM327731:EHM327740 ERI327731:ERI327740 FBE327731:FBE327740 FLA327731:FLA327740 FUW327731:FUW327740 GES327731:GES327740 GOO327731:GOO327740 GYK327731:GYK327740 HIG327731:HIG327740 HSC327731:HSC327740 IBY327731:IBY327740 ILU327731:ILU327740 IVQ327731:IVQ327740 JFM327731:JFM327740 JPI327731:JPI327740 JZE327731:JZE327740 KJA327731:KJA327740 KSW327731:KSW327740 LCS327731:LCS327740 LMO327731:LMO327740 LWK327731:LWK327740 MGG327731:MGG327740 MQC327731:MQC327740 MZY327731:MZY327740 NJU327731:NJU327740 NTQ327731:NTQ327740 ODM327731:ODM327740 ONI327731:ONI327740 OXE327731:OXE327740 PHA327731:PHA327740 PQW327731:PQW327740 QAS327731:QAS327740 QKO327731:QKO327740 QUK327731:QUK327740 REG327731:REG327740 ROC327731:ROC327740 RXY327731:RXY327740 SHU327731:SHU327740 SRQ327731:SRQ327740 TBM327731:TBM327740 TLI327731:TLI327740 TVE327731:TVE327740 UFA327731:UFA327740 UOW327731:UOW327740 UYS327731:UYS327740 VIO327731:VIO327740 VSK327731:VSK327740 WCG327731:WCG327740 WMC327731:WMC327740 WVY327731:WVY327740 Q393267:Q393276 JM393267:JM393276 TI393267:TI393276 ADE393267:ADE393276 ANA393267:ANA393276 AWW393267:AWW393276 BGS393267:BGS393276 BQO393267:BQO393276 CAK393267:CAK393276 CKG393267:CKG393276 CUC393267:CUC393276 DDY393267:DDY393276 DNU393267:DNU393276 DXQ393267:DXQ393276 EHM393267:EHM393276 ERI393267:ERI393276 FBE393267:FBE393276 FLA393267:FLA393276 FUW393267:FUW393276 GES393267:GES393276 GOO393267:GOO393276 GYK393267:GYK393276 HIG393267:HIG393276 HSC393267:HSC393276 IBY393267:IBY393276 ILU393267:ILU393276 IVQ393267:IVQ393276 JFM393267:JFM393276 JPI393267:JPI393276 JZE393267:JZE393276 KJA393267:KJA393276 KSW393267:KSW393276 LCS393267:LCS393276 LMO393267:LMO393276 LWK393267:LWK393276 MGG393267:MGG393276 MQC393267:MQC393276 MZY393267:MZY393276 NJU393267:NJU393276 NTQ393267:NTQ393276 ODM393267:ODM393276 ONI393267:ONI393276 OXE393267:OXE393276 PHA393267:PHA393276 PQW393267:PQW393276 QAS393267:QAS393276 QKO393267:QKO393276 QUK393267:QUK393276 REG393267:REG393276 ROC393267:ROC393276 RXY393267:RXY393276 SHU393267:SHU393276 SRQ393267:SRQ393276 TBM393267:TBM393276 TLI393267:TLI393276 TVE393267:TVE393276 UFA393267:UFA393276 UOW393267:UOW393276 UYS393267:UYS393276 VIO393267:VIO393276 VSK393267:VSK393276 WCG393267:WCG393276 WMC393267:WMC393276 WVY393267:WVY393276 Q458803:Q458812 JM458803:JM458812 TI458803:TI458812 ADE458803:ADE458812 ANA458803:ANA458812 AWW458803:AWW458812 BGS458803:BGS458812 BQO458803:BQO458812 CAK458803:CAK458812 CKG458803:CKG458812 CUC458803:CUC458812 DDY458803:DDY458812 DNU458803:DNU458812 DXQ458803:DXQ458812 EHM458803:EHM458812 ERI458803:ERI458812 FBE458803:FBE458812 FLA458803:FLA458812 FUW458803:FUW458812 GES458803:GES458812 GOO458803:GOO458812 GYK458803:GYK458812 HIG458803:HIG458812 HSC458803:HSC458812 IBY458803:IBY458812 ILU458803:ILU458812 IVQ458803:IVQ458812 JFM458803:JFM458812 JPI458803:JPI458812 JZE458803:JZE458812 KJA458803:KJA458812 KSW458803:KSW458812 LCS458803:LCS458812 LMO458803:LMO458812 LWK458803:LWK458812 MGG458803:MGG458812 MQC458803:MQC458812 MZY458803:MZY458812 NJU458803:NJU458812 NTQ458803:NTQ458812 ODM458803:ODM458812 ONI458803:ONI458812 OXE458803:OXE458812 PHA458803:PHA458812 PQW458803:PQW458812 QAS458803:QAS458812 QKO458803:QKO458812 QUK458803:QUK458812 REG458803:REG458812 ROC458803:ROC458812 RXY458803:RXY458812 SHU458803:SHU458812 SRQ458803:SRQ458812 TBM458803:TBM458812 TLI458803:TLI458812 TVE458803:TVE458812 UFA458803:UFA458812 UOW458803:UOW458812 UYS458803:UYS458812 VIO458803:VIO458812 VSK458803:VSK458812 WCG458803:WCG458812 WMC458803:WMC458812 WVY458803:WVY458812 Q524339:Q524348 JM524339:JM524348 TI524339:TI524348 ADE524339:ADE524348 ANA524339:ANA524348 AWW524339:AWW524348 BGS524339:BGS524348 BQO524339:BQO524348 CAK524339:CAK524348 CKG524339:CKG524348 CUC524339:CUC524348 DDY524339:DDY524348 DNU524339:DNU524348 DXQ524339:DXQ524348 EHM524339:EHM524348 ERI524339:ERI524348 FBE524339:FBE524348 FLA524339:FLA524348 FUW524339:FUW524348 GES524339:GES524348 GOO524339:GOO524348 GYK524339:GYK524348 HIG524339:HIG524348 HSC524339:HSC524348 IBY524339:IBY524348 ILU524339:ILU524348 IVQ524339:IVQ524348 JFM524339:JFM524348 JPI524339:JPI524348 JZE524339:JZE524348 KJA524339:KJA524348 KSW524339:KSW524348 LCS524339:LCS524348 LMO524339:LMO524348 LWK524339:LWK524348 MGG524339:MGG524348 MQC524339:MQC524348 MZY524339:MZY524348 NJU524339:NJU524348 NTQ524339:NTQ524348 ODM524339:ODM524348 ONI524339:ONI524348 OXE524339:OXE524348 PHA524339:PHA524348 PQW524339:PQW524348 QAS524339:QAS524348 QKO524339:QKO524348 QUK524339:QUK524348 REG524339:REG524348 ROC524339:ROC524348 RXY524339:RXY524348 SHU524339:SHU524348 SRQ524339:SRQ524348 TBM524339:TBM524348 TLI524339:TLI524348 TVE524339:TVE524348 UFA524339:UFA524348 UOW524339:UOW524348 UYS524339:UYS524348 VIO524339:VIO524348 VSK524339:VSK524348 WCG524339:WCG524348 WMC524339:WMC524348 WVY524339:WVY524348 Q589875:Q589884 JM589875:JM589884 TI589875:TI589884 ADE589875:ADE589884 ANA589875:ANA589884 AWW589875:AWW589884 BGS589875:BGS589884 BQO589875:BQO589884 CAK589875:CAK589884 CKG589875:CKG589884 CUC589875:CUC589884 DDY589875:DDY589884 DNU589875:DNU589884 DXQ589875:DXQ589884 EHM589875:EHM589884 ERI589875:ERI589884 FBE589875:FBE589884 FLA589875:FLA589884 FUW589875:FUW589884 GES589875:GES589884 GOO589875:GOO589884 GYK589875:GYK589884 HIG589875:HIG589884 HSC589875:HSC589884 IBY589875:IBY589884 ILU589875:ILU589884 IVQ589875:IVQ589884 JFM589875:JFM589884 JPI589875:JPI589884 JZE589875:JZE589884 KJA589875:KJA589884 KSW589875:KSW589884 LCS589875:LCS589884 LMO589875:LMO589884 LWK589875:LWK589884 MGG589875:MGG589884 MQC589875:MQC589884 MZY589875:MZY589884 NJU589875:NJU589884 NTQ589875:NTQ589884 ODM589875:ODM589884 ONI589875:ONI589884 OXE589875:OXE589884 PHA589875:PHA589884 PQW589875:PQW589884 QAS589875:QAS589884 QKO589875:QKO589884 QUK589875:QUK589884 REG589875:REG589884 ROC589875:ROC589884 RXY589875:RXY589884 SHU589875:SHU589884 SRQ589875:SRQ589884 TBM589875:TBM589884 TLI589875:TLI589884 TVE589875:TVE589884 UFA589875:UFA589884 UOW589875:UOW589884 UYS589875:UYS589884 VIO589875:VIO589884 VSK589875:VSK589884 WCG589875:WCG589884 WMC589875:WMC589884 WVY589875:WVY589884 Q655411:Q655420 JM655411:JM655420 TI655411:TI655420 ADE655411:ADE655420 ANA655411:ANA655420 AWW655411:AWW655420 BGS655411:BGS655420 BQO655411:BQO655420 CAK655411:CAK655420 CKG655411:CKG655420 CUC655411:CUC655420 DDY655411:DDY655420 DNU655411:DNU655420 DXQ655411:DXQ655420 EHM655411:EHM655420 ERI655411:ERI655420 FBE655411:FBE655420 FLA655411:FLA655420 FUW655411:FUW655420 GES655411:GES655420 GOO655411:GOO655420 GYK655411:GYK655420 HIG655411:HIG655420 HSC655411:HSC655420 IBY655411:IBY655420 ILU655411:ILU655420 IVQ655411:IVQ655420 JFM655411:JFM655420 JPI655411:JPI655420 JZE655411:JZE655420 KJA655411:KJA655420 KSW655411:KSW655420 LCS655411:LCS655420 LMO655411:LMO655420 LWK655411:LWK655420 MGG655411:MGG655420 MQC655411:MQC655420 MZY655411:MZY655420 NJU655411:NJU655420 NTQ655411:NTQ655420 ODM655411:ODM655420 ONI655411:ONI655420 OXE655411:OXE655420 PHA655411:PHA655420 PQW655411:PQW655420 QAS655411:QAS655420 QKO655411:QKO655420 QUK655411:QUK655420 REG655411:REG655420 ROC655411:ROC655420 RXY655411:RXY655420 SHU655411:SHU655420 SRQ655411:SRQ655420 TBM655411:TBM655420 TLI655411:TLI655420 TVE655411:TVE655420 UFA655411:UFA655420 UOW655411:UOW655420 UYS655411:UYS655420 VIO655411:VIO655420 VSK655411:VSK655420 WCG655411:WCG655420 WMC655411:WMC655420 WVY655411:WVY655420 Q720947:Q720956 JM720947:JM720956 TI720947:TI720956 ADE720947:ADE720956 ANA720947:ANA720956 AWW720947:AWW720956 BGS720947:BGS720956 BQO720947:BQO720956 CAK720947:CAK720956 CKG720947:CKG720956 CUC720947:CUC720956 DDY720947:DDY720956 DNU720947:DNU720956 DXQ720947:DXQ720956 EHM720947:EHM720956 ERI720947:ERI720956 FBE720947:FBE720956 FLA720947:FLA720956 FUW720947:FUW720956 GES720947:GES720956 GOO720947:GOO720956 GYK720947:GYK720956 HIG720947:HIG720956 HSC720947:HSC720956 IBY720947:IBY720956 ILU720947:ILU720956 IVQ720947:IVQ720956 JFM720947:JFM720956 JPI720947:JPI720956 JZE720947:JZE720956 KJA720947:KJA720956 KSW720947:KSW720956 LCS720947:LCS720956 LMO720947:LMO720956 LWK720947:LWK720956 MGG720947:MGG720956 MQC720947:MQC720956 MZY720947:MZY720956 NJU720947:NJU720956 NTQ720947:NTQ720956 ODM720947:ODM720956 ONI720947:ONI720956 OXE720947:OXE720956 PHA720947:PHA720956 PQW720947:PQW720956 QAS720947:QAS720956 QKO720947:QKO720956 QUK720947:QUK720956 REG720947:REG720956 ROC720947:ROC720956 RXY720947:RXY720956 SHU720947:SHU720956 SRQ720947:SRQ720956 TBM720947:TBM720956 TLI720947:TLI720956 TVE720947:TVE720956 UFA720947:UFA720956 UOW720947:UOW720956 UYS720947:UYS720956 VIO720947:VIO720956 VSK720947:VSK720956 WCG720947:WCG720956 WMC720947:WMC720956 WVY720947:WVY720956 Q786483:Q786492 JM786483:JM786492 TI786483:TI786492 ADE786483:ADE786492 ANA786483:ANA786492 AWW786483:AWW786492 BGS786483:BGS786492 BQO786483:BQO786492 CAK786483:CAK786492 CKG786483:CKG786492 CUC786483:CUC786492 DDY786483:DDY786492 DNU786483:DNU786492 DXQ786483:DXQ786492 EHM786483:EHM786492 ERI786483:ERI786492 FBE786483:FBE786492 FLA786483:FLA786492 FUW786483:FUW786492 GES786483:GES786492 GOO786483:GOO786492 GYK786483:GYK786492 HIG786483:HIG786492 HSC786483:HSC786492 IBY786483:IBY786492 ILU786483:ILU786492 IVQ786483:IVQ786492 JFM786483:JFM786492 JPI786483:JPI786492 JZE786483:JZE786492 KJA786483:KJA786492 KSW786483:KSW786492 LCS786483:LCS786492 LMO786483:LMO786492 LWK786483:LWK786492 MGG786483:MGG786492 MQC786483:MQC786492 MZY786483:MZY786492 NJU786483:NJU786492 NTQ786483:NTQ786492 ODM786483:ODM786492 ONI786483:ONI786492 OXE786483:OXE786492 PHA786483:PHA786492 PQW786483:PQW786492 QAS786483:QAS786492 QKO786483:QKO786492 QUK786483:QUK786492 REG786483:REG786492 ROC786483:ROC786492 RXY786483:RXY786492 SHU786483:SHU786492 SRQ786483:SRQ786492 TBM786483:TBM786492 TLI786483:TLI786492 TVE786483:TVE786492 UFA786483:UFA786492 UOW786483:UOW786492 UYS786483:UYS786492 VIO786483:VIO786492 VSK786483:VSK786492 WCG786483:WCG786492 WMC786483:WMC786492 WVY786483:WVY786492 Q852019:Q852028 JM852019:JM852028 TI852019:TI852028 ADE852019:ADE852028 ANA852019:ANA852028 AWW852019:AWW852028 BGS852019:BGS852028 BQO852019:BQO852028 CAK852019:CAK852028 CKG852019:CKG852028 CUC852019:CUC852028 DDY852019:DDY852028 DNU852019:DNU852028 DXQ852019:DXQ852028 EHM852019:EHM852028 ERI852019:ERI852028 FBE852019:FBE852028 FLA852019:FLA852028 FUW852019:FUW852028 GES852019:GES852028 GOO852019:GOO852028 GYK852019:GYK852028 HIG852019:HIG852028 HSC852019:HSC852028 IBY852019:IBY852028 ILU852019:ILU852028 IVQ852019:IVQ852028 JFM852019:JFM852028 JPI852019:JPI852028 JZE852019:JZE852028 KJA852019:KJA852028 KSW852019:KSW852028 LCS852019:LCS852028 LMO852019:LMO852028 LWK852019:LWK852028 MGG852019:MGG852028 MQC852019:MQC852028 MZY852019:MZY852028 NJU852019:NJU852028 NTQ852019:NTQ852028 ODM852019:ODM852028 ONI852019:ONI852028 OXE852019:OXE852028 PHA852019:PHA852028 PQW852019:PQW852028 QAS852019:QAS852028 QKO852019:QKO852028 QUK852019:QUK852028 REG852019:REG852028 ROC852019:ROC852028 RXY852019:RXY852028 SHU852019:SHU852028 SRQ852019:SRQ852028 TBM852019:TBM852028 TLI852019:TLI852028 TVE852019:TVE852028 UFA852019:UFA852028 UOW852019:UOW852028 UYS852019:UYS852028 VIO852019:VIO852028 VSK852019:VSK852028 WCG852019:WCG852028 WMC852019:WMC852028 WVY852019:WVY852028 Q917555:Q917564 JM917555:JM917564 TI917555:TI917564 ADE917555:ADE917564 ANA917555:ANA917564 AWW917555:AWW917564 BGS917555:BGS917564 BQO917555:BQO917564 CAK917555:CAK917564 CKG917555:CKG917564 CUC917555:CUC917564 DDY917555:DDY917564 DNU917555:DNU917564 DXQ917555:DXQ917564 EHM917555:EHM917564 ERI917555:ERI917564 FBE917555:FBE917564 FLA917555:FLA917564 FUW917555:FUW917564 GES917555:GES917564 GOO917555:GOO917564 GYK917555:GYK917564 HIG917555:HIG917564 HSC917555:HSC917564 IBY917555:IBY917564 ILU917555:ILU917564 IVQ917555:IVQ917564 JFM917555:JFM917564 JPI917555:JPI917564 JZE917555:JZE917564 KJA917555:KJA917564 KSW917555:KSW917564 LCS917555:LCS917564 LMO917555:LMO917564 LWK917555:LWK917564 MGG917555:MGG917564 MQC917555:MQC917564 MZY917555:MZY917564 NJU917555:NJU917564 NTQ917555:NTQ917564 ODM917555:ODM917564 ONI917555:ONI917564 OXE917555:OXE917564 PHA917555:PHA917564 PQW917555:PQW917564 QAS917555:QAS917564 QKO917555:QKO917564 QUK917555:QUK917564 REG917555:REG917564 ROC917555:ROC917564 RXY917555:RXY917564 SHU917555:SHU917564 SRQ917555:SRQ917564 TBM917555:TBM917564 TLI917555:TLI917564 TVE917555:TVE917564 UFA917555:UFA917564 UOW917555:UOW917564 UYS917555:UYS917564 VIO917555:VIO917564 VSK917555:VSK917564 WCG917555:WCG917564 WMC917555:WMC917564 WVY917555:WVY917564 Q983091:Q983100 JM983091:JM983100 TI983091:TI983100 ADE983091:ADE983100 ANA983091:ANA983100 AWW983091:AWW983100 BGS983091:BGS983100 BQO983091:BQO983100 CAK983091:CAK983100 CKG983091:CKG983100 CUC983091:CUC983100 DDY983091:DDY983100 DNU983091:DNU983100 DXQ983091:DXQ983100 EHM983091:EHM983100 ERI983091:ERI983100 FBE983091:FBE983100 FLA983091:FLA983100 FUW983091:FUW983100 GES983091:GES983100 GOO983091:GOO983100 GYK983091:GYK983100 HIG983091:HIG983100 HSC983091:HSC983100 IBY983091:IBY983100 ILU983091:ILU983100 IVQ983091:IVQ983100 JFM983091:JFM983100 JPI983091:JPI983100 JZE983091:JZE983100 KJA983091:KJA983100 KSW983091:KSW983100 LCS983091:LCS983100 LMO983091:LMO983100 LWK983091:LWK983100 MGG983091:MGG983100 MQC983091:MQC983100 MZY983091:MZY983100 NJU983091:NJU983100 NTQ983091:NTQ983100 ODM983091:ODM983100 ONI983091:ONI983100 OXE983091:OXE983100 PHA983091:PHA983100 PQW983091:PQW983100 QAS983091:QAS983100 QKO983091:QKO983100 QUK983091:QUK983100 REG983091:REG983100 ROC983091:ROC983100 RXY983091:RXY983100 SHU983091:SHU983100 SRQ983091:SRQ983100 TBM983091:TBM983100 TLI983091:TLI983100 TVE983091:TVE983100 UFA983091:UFA983100 UOW983091:UOW983100 UYS983091:UYS983100 VIO983091:VIO983100 VSK983091:VSK983100 WCG983091:WCG983100 WMC983091:WMC983100 WVY983091:WVY983100 VSL983091:VSL983099 JM61:JN69 TI61:TJ69 ADE61:ADF69 ANA61:ANB69 AWW61:AWX69 BGS61:BGT69 BQO61:BQP69 CAK61:CAL69 CKG61:CKH69 CUC61:CUD69 DDY61:DDZ69 DNU61:DNV69 DXQ61:DXR69 EHM61:EHN69 ERI61:ERJ69 FBE61:FBF69 FLA61:FLB69 FUW61:FUX69 GES61:GET69 GOO61:GOP69 GYK61:GYL69 HIG61:HIH69 HSC61:HSD69 IBY61:IBZ69 ILU61:ILV69 IVQ61:IVR69 JFM61:JFN69 JPI61:JPJ69 JZE61:JZF69 KJA61:KJB69 KSW61:KSX69 LCS61:LCT69 LMO61:LMP69 LWK61:LWL69 MGG61:MGH69 MQC61:MQD69 MZY61:MZZ69 NJU61:NJV69 NTQ61:NTR69 ODM61:ODN69 ONI61:ONJ69 OXE61:OXF69 PHA61:PHB69 PQW61:PQX69 QAS61:QAT69 QKO61:QKP69 QUK61:QUL69 REG61:REH69 ROC61:ROD69 RXY61:RXZ69 SHU61:SHV69 SRQ61:SRR69 TBM61:TBN69 TLI61:TLJ69 TVE61:TVF69 UFA61:UFB69 UOW61:UOX69 UYS61:UYT69 VIO61:VIP69 VSK61:VSL69 WCG61:WCH69 WMC61:WMD69 WVY61:WVZ69 R65587:R65595 JN65587:JN65595 TJ65587:TJ65595 ADF65587:ADF65595 ANB65587:ANB65595 AWX65587:AWX65595 BGT65587:BGT65595 BQP65587:BQP65595 CAL65587:CAL65595 CKH65587:CKH65595 CUD65587:CUD65595 DDZ65587:DDZ65595 DNV65587:DNV65595 DXR65587:DXR65595 EHN65587:EHN65595 ERJ65587:ERJ65595 FBF65587:FBF65595 FLB65587:FLB65595 FUX65587:FUX65595 GET65587:GET65595 GOP65587:GOP65595 GYL65587:GYL65595 HIH65587:HIH65595 HSD65587:HSD65595 IBZ65587:IBZ65595 ILV65587:ILV65595 IVR65587:IVR65595 JFN65587:JFN65595 JPJ65587:JPJ65595 JZF65587:JZF65595 KJB65587:KJB65595 KSX65587:KSX65595 LCT65587:LCT65595 LMP65587:LMP65595 LWL65587:LWL65595 MGH65587:MGH65595 MQD65587:MQD65595 MZZ65587:MZZ65595 NJV65587:NJV65595 NTR65587:NTR65595 ODN65587:ODN65595 ONJ65587:ONJ65595 OXF65587:OXF65595 PHB65587:PHB65595 PQX65587:PQX65595 QAT65587:QAT65595 QKP65587:QKP65595 QUL65587:QUL65595 REH65587:REH65595 ROD65587:ROD65595 RXZ65587:RXZ65595 SHV65587:SHV65595 SRR65587:SRR65595 TBN65587:TBN65595 TLJ65587:TLJ65595 TVF65587:TVF65595 UFB65587:UFB65595 UOX65587:UOX65595 UYT65587:UYT65595 VIP65587:VIP65595 VSL65587:VSL65595 WCH65587:WCH65595 WMD65587:WMD65595 WVZ65587:WVZ65595 R131123:R131131 JN131123:JN131131 TJ131123:TJ131131 ADF131123:ADF131131 ANB131123:ANB131131 AWX131123:AWX131131 BGT131123:BGT131131 BQP131123:BQP131131 CAL131123:CAL131131 CKH131123:CKH131131 CUD131123:CUD131131 DDZ131123:DDZ131131 DNV131123:DNV131131 DXR131123:DXR131131 EHN131123:EHN131131 ERJ131123:ERJ131131 FBF131123:FBF131131 FLB131123:FLB131131 FUX131123:FUX131131 GET131123:GET131131 GOP131123:GOP131131 GYL131123:GYL131131 HIH131123:HIH131131 HSD131123:HSD131131 IBZ131123:IBZ131131 ILV131123:ILV131131 IVR131123:IVR131131 JFN131123:JFN131131 JPJ131123:JPJ131131 JZF131123:JZF131131 KJB131123:KJB131131 KSX131123:KSX131131 LCT131123:LCT131131 LMP131123:LMP131131 LWL131123:LWL131131 MGH131123:MGH131131 MQD131123:MQD131131 MZZ131123:MZZ131131 NJV131123:NJV131131 NTR131123:NTR131131 ODN131123:ODN131131 ONJ131123:ONJ131131 OXF131123:OXF131131 PHB131123:PHB131131 PQX131123:PQX131131 QAT131123:QAT131131 QKP131123:QKP131131 QUL131123:QUL131131 REH131123:REH131131 ROD131123:ROD131131 RXZ131123:RXZ131131 SHV131123:SHV131131 SRR131123:SRR131131 TBN131123:TBN131131 TLJ131123:TLJ131131 TVF131123:TVF131131 UFB131123:UFB131131 UOX131123:UOX131131 UYT131123:UYT131131 VIP131123:VIP131131 VSL131123:VSL131131 WCH131123:WCH131131 WMD131123:WMD131131 WVZ131123:WVZ131131 R196659:R196667 JN196659:JN196667 TJ196659:TJ196667 ADF196659:ADF196667 ANB196659:ANB196667 AWX196659:AWX196667 BGT196659:BGT196667 BQP196659:BQP196667 CAL196659:CAL196667 CKH196659:CKH196667 CUD196659:CUD196667 DDZ196659:DDZ196667 DNV196659:DNV196667 DXR196659:DXR196667 EHN196659:EHN196667 ERJ196659:ERJ196667 FBF196659:FBF196667 FLB196659:FLB196667 FUX196659:FUX196667 GET196659:GET196667 GOP196659:GOP196667 GYL196659:GYL196667 HIH196659:HIH196667 HSD196659:HSD196667 IBZ196659:IBZ196667 ILV196659:ILV196667 IVR196659:IVR196667 JFN196659:JFN196667 JPJ196659:JPJ196667 JZF196659:JZF196667 KJB196659:KJB196667 KSX196659:KSX196667 LCT196659:LCT196667 LMP196659:LMP196667 LWL196659:LWL196667 MGH196659:MGH196667 MQD196659:MQD196667 MZZ196659:MZZ196667 NJV196659:NJV196667 NTR196659:NTR196667 ODN196659:ODN196667 ONJ196659:ONJ196667 OXF196659:OXF196667 PHB196659:PHB196667 PQX196659:PQX196667 QAT196659:QAT196667 QKP196659:QKP196667 QUL196659:QUL196667 REH196659:REH196667 ROD196659:ROD196667 RXZ196659:RXZ196667 SHV196659:SHV196667 SRR196659:SRR196667 TBN196659:TBN196667 TLJ196659:TLJ196667 TVF196659:TVF196667 UFB196659:UFB196667 UOX196659:UOX196667 UYT196659:UYT196667 VIP196659:VIP196667 VSL196659:VSL196667 WCH196659:WCH196667 WMD196659:WMD196667 WVZ196659:WVZ196667 R262195:R262203 JN262195:JN262203 TJ262195:TJ262203 ADF262195:ADF262203 ANB262195:ANB262203 AWX262195:AWX262203 BGT262195:BGT262203 BQP262195:BQP262203 CAL262195:CAL262203 CKH262195:CKH262203 CUD262195:CUD262203 DDZ262195:DDZ262203 DNV262195:DNV262203 DXR262195:DXR262203 EHN262195:EHN262203 ERJ262195:ERJ262203 FBF262195:FBF262203 FLB262195:FLB262203 FUX262195:FUX262203 GET262195:GET262203 GOP262195:GOP262203 GYL262195:GYL262203 HIH262195:HIH262203 HSD262195:HSD262203 IBZ262195:IBZ262203 ILV262195:ILV262203 IVR262195:IVR262203 JFN262195:JFN262203 JPJ262195:JPJ262203 JZF262195:JZF262203 KJB262195:KJB262203 KSX262195:KSX262203 LCT262195:LCT262203 LMP262195:LMP262203 LWL262195:LWL262203 MGH262195:MGH262203 MQD262195:MQD262203 MZZ262195:MZZ262203 NJV262195:NJV262203 NTR262195:NTR262203 ODN262195:ODN262203 ONJ262195:ONJ262203 OXF262195:OXF262203 PHB262195:PHB262203 PQX262195:PQX262203 QAT262195:QAT262203 QKP262195:QKP262203 QUL262195:QUL262203 REH262195:REH262203 ROD262195:ROD262203 RXZ262195:RXZ262203 SHV262195:SHV262203 SRR262195:SRR262203 TBN262195:TBN262203 TLJ262195:TLJ262203 TVF262195:TVF262203 UFB262195:UFB262203 UOX262195:UOX262203 UYT262195:UYT262203 VIP262195:VIP262203 VSL262195:VSL262203 WCH262195:WCH262203 WMD262195:WMD262203 WVZ262195:WVZ262203 R327731:R327739 JN327731:JN327739 TJ327731:TJ327739 ADF327731:ADF327739 ANB327731:ANB327739 AWX327731:AWX327739 BGT327731:BGT327739 BQP327731:BQP327739 CAL327731:CAL327739 CKH327731:CKH327739 CUD327731:CUD327739 DDZ327731:DDZ327739 DNV327731:DNV327739 DXR327731:DXR327739 EHN327731:EHN327739 ERJ327731:ERJ327739 FBF327731:FBF327739 FLB327731:FLB327739 FUX327731:FUX327739 GET327731:GET327739 GOP327731:GOP327739 GYL327731:GYL327739 HIH327731:HIH327739 HSD327731:HSD327739 IBZ327731:IBZ327739 ILV327731:ILV327739 IVR327731:IVR327739 JFN327731:JFN327739 JPJ327731:JPJ327739 JZF327731:JZF327739 KJB327731:KJB327739 KSX327731:KSX327739 LCT327731:LCT327739 LMP327731:LMP327739 LWL327731:LWL327739 MGH327731:MGH327739 MQD327731:MQD327739 MZZ327731:MZZ327739 NJV327731:NJV327739 NTR327731:NTR327739 ODN327731:ODN327739 ONJ327731:ONJ327739 OXF327731:OXF327739 PHB327731:PHB327739 PQX327731:PQX327739 QAT327731:QAT327739 QKP327731:QKP327739 QUL327731:QUL327739 REH327731:REH327739 ROD327731:ROD327739 RXZ327731:RXZ327739 SHV327731:SHV327739 SRR327731:SRR327739 TBN327731:TBN327739 TLJ327731:TLJ327739 TVF327731:TVF327739 UFB327731:UFB327739 UOX327731:UOX327739 UYT327731:UYT327739 VIP327731:VIP327739 VSL327731:VSL327739 WCH327731:WCH327739 WMD327731:WMD327739 WVZ327731:WVZ327739 R393267:R393275 JN393267:JN393275 TJ393267:TJ393275 ADF393267:ADF393275 ANB393267:ANB393275 AWX393267:AWX393275 BGT393267:BGT393275 BQP393267:BQP393275 CAL393267:CAL393275 CKH393267:CKH393275 CUD393267:CUD393275 DDZ393267:DDZ393275 DNV393267:DNV393275 DXR393267:DXR393275 EHN393267:EHN393275 ERJ393267:ERJ393275 FBF393267:FBF393275 FLB393267:FLB393275 FUX393267:FUX393275 GET393267:GET393275 GOP393267:GOP393275 GYL393267:GYL393275 HIH393267:HIH393275 HSD393267:HSD393275 IBZ393267:IBZ393275 ILV393267:ILV393275 IVR393267:IVR393275 JFN393267:JFN393275 JPJ393267:JPJ393275 JZF393267:JZF393275 KJB393267:KJB393275 KSX393267:KSX393275 LCT393267:LCT393275 LMP393267:LMP393275 LWL393267:LWL393275 MGH393267:MGH393275 MQD393267:MQD393275 MZZ393267:MZZ393275 NJV393267:NJV393275 NTR393267:NTR393275 ODN393267:ODN393275 ONJ393267:ONJ393275 OXF393267:OXF393275 PHB393267:PHB393275 PQX393267:PQX393275 QAT393267:QAT393275 QKP393267:QKP393275 QUL393267:QUL393275 REH393267:REH393275 ROD393267:ROD393275 RXZ393267:RXZ393275 SHV393267:SHV393275 SRR393267:SRR393275 TBN393267:TBN393275 TLJ393267:TLJ393275 TVF393267:TVF393275 UFB393267:UFB393275 UOX393267:UOX393275 UYT393267:UYT393275 VIP393267:VIP393275 VSL393267:VSL393275 WCH393267:WCH393275 WMD393267:WMD393275 WVZ393267:WVZ393275 R458803:R458811 JN458803:JN458811 TJ458803:TJ458811 ADF458803:ADF458811 ANB458803:ANB458811 AWX458803:AWX458811 BGT458803:BGT458811 BQP458803:BQP458811 CAL458803:CAL458811 CKH458803:CKH458811 CUD458803:CUD458811 DDZ458803:DDZ458811 DNV458803:DNV458811 DXR458803:DXR458811 EHN458803:EHN458811 ERJ458803:ERJ458811 FBF458803:FBF458811 FLB458803:FLB458811 FUX458803:FUX458811 GET458803:GET458811 GOP458803:GOP458811 GYL458803:GYL458811 HIH458803:HIH458811 HSD458803:HSD458811 IBZ458803:IBZ458811 ILV458803:ILV458811 IVR458803:IVR458811 JFN458803:JFN458811 JPJ458803:JPJ458811 JZF458803:JZF458811 KJB458803:KJB458811 KSX458803:KSX458811 LCT458803:LCT458811 LMP458803:LMP458811 LWL458803:LWL458811 MGH458803:MGH458811 MQD458803:MQD458811 MZZ458803:MZZ458811 NJV458803:NJV458811 NTR458803:NTR458811 ODN458803:ODN458811 ONJ458803:ONJ458811 OXF458803:OXF458811 PHB458803:PHB458811 PQX458803:PQX458811 QAT458803:QAT458811 QKP458803:QKP458811 QUL458803:QUL458811 REH458803:REH458811 ROD458803:ROD458811 RXZ458803:RXZ458811 SHV458803:SHV458811 SRR458803:SRR458811 TBN458803:TBN458811 TLJ458803:TLJ458811 TVF458803:TVF458811 UFB458803:UFB458811 UOX458803:UOX458811 UYT458803:UYT458811 VIP458803:VIP458811 VSL458803:VSL458811 WCH458803:WCH458811 WMD458803:WMD458811 WVZ458803:WVZ458811 R524339:R524347 JN524339:JN524347 TJ524339:TJ524347 ADF524339:ADF524347 ANB524339:ANB524347 AWX524339:AWX524347 BGT524339:BGT524347 BQP524339:BQP524347 CAL524339:CAL524347 CKH524339:CKH524347 CUD524339:CUD524347 DDZ524339:DDZ524347 DNV524339:DNV524347 DXR524339:DXR524347 EHN524339:EHN524347 ERJ524339:ERJ524347 FBF524339:FBF524347 FLB524339:FLB524347 FUX524339:FUX524347 GET524339:GET524347 GOP524339:GOP524347 GYL524339:GYL524347 HIH524339:HIH524347 HSD524339:HSD524347 IBZ524339:IBZ524347 ILV524339:ILV524347 IVR524339:IVR524347 JFN524339:JFN524347 JPJ524339:JPJ524347 JZF524339:JZF524347 KJB524339:KJB524347 KSX524339:KSX524347 LCT524339:LCT524347 LMP524339:LMP524347 LWL524339:LWL524347 MGH524339:MGH524347 MQD524339:MQD524347 MZZ524339:MZZ524347 NJV524339:NJV524347 NTR524339:NTR524347 ODN524339:ODN524347 ONJ524339:ONJ524347 OXF524339:OXF524347 PHB524339:PHB524347 PQX524339:PQX524347 QAT524339:QAT524347 QKP524339:QKP524347 QUL524339:QUL524347 REH524339:REH524347 ROD524339:ROD524347 RXZ524339:RXZ524347 SHV524339:SHV524347 SRR524339:SRR524347 TBN524339:TBN524347 TLJ524339:TLJ524347 TVF524339:TVF524347 UFB524339:UFB524347 UOX524339:UOX524347 UYT524339:UYT524347 VIP524339:VIP524347 VSL524339:VSL524347 WCH524339:WCH524347 WMD524339:WMD524347 WVZ524339:WVZ524347 R589875:R589883 JN589875:JN589883 TJ589875:TJ589883 ADF589875:ADF589883 ANB589875:ANB589883 AWX589875:AWX589883 BGT589875:BGT589883 BQP589875:BQP589883 CAL589875:CAL589883 CKH589875:CKH589883 CUD589875:CUD589883 DDZ589875:DDZ589883 DNV589875:DNV589883 DXR589875:DXR589883 EHN589875:EHN589883 ERJ589875:ERJ589883 FBF589875:FBF589883 FLB589875:FLB589883 FUX589875:FUX589883 GET589875:GET589883 GOP589875:GOP589883 GYL589875:GYL589883 HIH589875:HIH589883 HSD589875:HSD589883 IBZ589875:IBZ589883 ILV589875:ILV589883 IVR589875:IVR589883 JFN589875:JFN589883 JPJ589875:JPJ589883 JZF589875:JZF589883 KJB589875:KJB589883 KSX589875:KSX589883 LCT589875:LCT589883 LMP589875:LMP589883 LWL589875:LWL589883 MGH589875:MGH589883 MQD589875:MQD589883 MZZ589875:MZZ589883 NJV589875:NJV589883 NTR589875:NTR589883 ODN589875:ODN589883 ONJ589875:ONJ589883 OXF589875:OXF589883 PHB589875:PHB589883 PQX589875:PQX589883 QAT589875:QAT589883 QKP589875:QKP589883 QUL589875:QUL589883 REH589875:REH589883 ROD589875:ROD589883 RXZ589875:RXZ589883 SHV589875:SHV589883 SRR589875:SRR589883 TBN589875:TBN589883 TLJ589875:TLJ589883 TVF589875:TVF589883 UFB589875:UFB589883 UOX589875:UOX589883 UYT589875:UYT589883 VIP589875:VIP589883 VSL589875:VSL589883 WCH589875:WCH589883 WMD589875:WMD589883 WVZ589875:WVZ589883 R655411:R655419 JN655411:JN655419 TJ655411:TJ655419 ADF655411:ADF655419 ANB655411:ANB655419 AWX655411:AWX655419 BGT655411:BGT655419 BQP655411:BQP655419 CAL655411:CAL655419 CKH655411:CKH655419 CUD655411:CUD655419 DDZ655411:DDZ655419 DNV655411:DNV655419 DXR655411:DXR655419 EHN655411:EHN655419 ERJ655411:ERJ655419 FBF655411:FBF655419 FLB655411:FLB655419 FUX655411:FUX655419 GET655411:GET655419 GOP655411:GOP655419 GYL655411:GYL655419 HIH655411:HIH655419 HSD655411:HSD655419 IBZ655411:IBZ655419 ILV655411:ILV655419 IVR655411:IVR655419 JFN655411:JFN655419 JPJ655411:JPJ655419 JZF655411:JZF655419 KJB655411:KJB655419 KSX655411:KSX655419 LCT655411:LCT655419 LMP655411:LMP655419 LWL655411:LWL655419 MGH655411:MGH655419 MQD655411:MQD655419 MZZ655411:MZZ655419 NJV655411:NJV655419 NTR655411:NTR655419 ODN655411:ODN655419 ONJ655411:ONJ655419 OXF655411:OXF655419 PHB655411:PHB655419 PQX655411:PQX655419 QAT655411:QAT655419 QKP655411:QKP655419 QUL655411:QUL655419 REH655411:REH655419 ROD655411:ROD655419 RXZ655411:RXZ655419 SHV655411:SHV655419 SRR655411:SRR655419 TBN655411:TBN655419 TLJ655411:TLJ655419 TVF655411:TVF655419 UFB655411:UFB655419 UOX655411:UOX655419 UYT655411:UYT655419 VIP655411:VIP655419 VSL655411:VSL655419 WCH655411:WCH655419 WMD655411:WMD655419 WVZ655411:WVZ655419 R720947:R720955 JN720947:JN720955 TJ720947:TJ720955 ADF720947:ADF720955 ANB720947:ANB720955 AWX720947:AWX720955 BGT720947:BGT720955 BQP720947:BQP720955 CAL720947:CAL720955 CKH720947:CKH720955 CUD720947:CUD720955 DDZ720947:DDZ720955 DNV720947:DNV720955 DXR720947:DXR720955 EHN720947:EHN720955 ERJ720947:ERJ720955 FBF720947:FBF720955 FLB720947:FLB720955 FUX720947:FUX720955 GET720947:GET720955 GOP720947:GOP720955 GYL720947:GYL720955 HIH720947:HIH720955 HSD720947:HSD720955 IBZ720947:IBZ720955 ILV720947:ILV720955 IVR720947:IVR720955 JFN720947:JFN720955 JPJ720947:JPJ720955 JZF720947:JZF720955 KJB720947:KJB720955 KSX720947:KSX720955 LCT720947:LCT720955 LMP720947:LMP720955 LWL720947:LWL720955 MGH720947:MGH720955 MQD720947:MQD720955 MZZ720947:MZZ720955 NJV720947:NJV720955 NTR720947:NTR720955 ODN720947:ODN720955 ONJ720947:ONJ720955 OXF720947:OXF720955 PHB720947:PHB720955 PQX720947:PQX720955 QAT720947:QAT720955 QKP720947:QKP720955 QUL720947:QUL720955 REH720947:REH720955 ROD720947:ROD720955 RXZ720947:RXZ720955 SHV720947:SHV720955 SRR720947:SRR720955 TBN720947:TBN720955 TLJ720947:TLJ720955 TVF720947:TVF720955 UFB720947:UFB720955 UOX720947:UOX720955 UYT720947:UYT720955 VIP720947:VIP720955 VSL720947:VSL720955 WCH720947:WCH720955 WMD720947:WMD720955 WVZ720947:WVZ720955 R786483:R786491 JN786483:JN786491 TJ786483:TJ786491 ADF786483:ADF786491 ANB786483:ANB786491 AWX786483:AWX786491 BGT786483:BGT786491 BQP786483:BQP786491 CAL786483:CAL786491 CKH786483:CKH786491 CUD786483:CUD786491 DDZ786483:DDZ786491 DNV786483:DNV786491 DXR786483:DXR786491 EHN786483:EHN786491 ERJ786483:ERJ786491 FBF786483:FBF786491 FLB786483:FLB786491 FUX786483:FUX786491 GET786483:GET786491 GOP786483:GOP786491 GYL786483:GYL786491 HIH786483:HIH786491 HSD786483:HSD786491 IBZ786483:IBZ786491 ILV786483:ILV786491 IVR786483:IVR786491 JFN786483:JFN786491 JPJ786483:JPJ786491 JZF786483:JZF786491 KJB786483:KJB786491 KSX786483:KSX786491 LCT786483:LCT786491 LMP786483:LMP786491 LWL786483:LWL786491 MGH786483:MGH786491 MQD786483:MQD786491 MZZ786483:MZZ786491 NJV786483:NJV786491 NTR786483:NTR786491 ODN786483:ODN786491 ONJ786483:ONJ786491 OXF786483:OXF786491 PHB786483:PHB786491 PQX786483:PQX786491 QAT786483:QAT786491 QKP786483:QKP786491 QUL786483:QUL786491 REH786483:REH786491 ROD786483:ROD786491 RXZ786483:RXZ786491 SHV786483:SHV786491 SRR786483:SRR786491 TBN786483:TBN786491 TLJ786483:TLJ786491 TVF786483:TVF786491 UFB786483:UFB786491 UOX786483:UOX786491 UYT786483:UYT786491 VIP786483:VIP786491 VSL786483:VSL786491 WCH786483:WCH786491 WMD786483:WMD786491 WVZ786483:WVZ786491 R852019:R852027 JN852019:JN852027 TJ852019:TJ852027 ADF852019:ADF852027 ANB852019:ANB852027 AWX852019:AWX852027 BGT852019:BGT852027 BQP852019:BQP852027 CAL852019:CAL852027 CKH852019:CKH852027 CUD852019:CUD852027 DDZ852019:DDZ852027 DNV852019:DNV852027 DXR852019:DXR852027 EHN852019:EHN852027 ERJ852019:ERJ852027 FBF852019:FBF852027 FLB852019:FLB852027 FUX852019:FUX852027 GET852019:GET852027 GOP852019:GOP852027 GYL852019:GYL852027 HIH852019:HIH852027 HSD852019:HSD852027 IBZ852019:IBZ852027 ILV852019:ILV852027 IVR852019:IVR852027 JFN852019:JFN852027 JPJ852019:JPJ852027 JZF852019:JZF852027 KJB852019:KJB852027 KSX852019:KSX852027 LCT852019:LCT852027 LMP852019:LMP852027 LWL852019:LWL852027 MGH852019:MGH852027 MQD852019:MQD852027 MZZ852019:MZZ852027 NJV852019:NJV852027 NTR852019:NTR852027 ODN852019:ODN852027 ONJ852019:ONJ852027 OXF852019:OXF852027 PHB852019:PHB852027 PQX852019:PQX852027 QAT852019:QAT852027 QKP852019:QKP852027 QUL852019:QUL852027 REH852019:REH852027 ROD852019:ROD852027 RXZ852019:RXZ852027 SHV852019:SHV852027 SRR852019:SRR852027 TBN852019:TBN852027 TLJ852019:TLJ852027 TVF852019:TVF852027 UFB852019:UFB852027 UOX852019:UOX852027 UYT852019:UYT852027 VIP852019:VIP852027 VSL852019:VSL852027 WCH852019:WCH852027 WMD852019:WMD852027 WVZ852019:WVZ852027 R917555:R917563 JN917555:JN917563 TJ917555:TJ917563 ADF917555:ADF917563 ANB917555:ANB917563 AWX917555:AWX917563 BGT917555:BGT917563 BQP917555:BQP917563 CAL917555:CAL917563 CKH917555:CKH917563 CUD917555:CUD917563 DDZ917555:DDZ917563 DNV917555:DNV917563 DXR917555:DXR917563 EHN917555:EHN917563 ERJ917555:ERJ917563 FBF917555:FBF917563 FLB917555:FLB917563 FUX917555:FUX917563 GET917555:GET917563 GOP917555:GOP917563 GYL917555:GYL917563 HIH917555:HIH917563 HSD917555:HSD917563 IBZ917555:IBZ917563 ILV917555:ILV917563 IVR917555:IVR917563 JFN917555:JFN917563 JPJ917555:JPJ917563 JZF917555:JZF917563 KJB917555:KJB917563 KSX917555:KSX917563 LCT917555:LCT917563 LMP917555:LMP917563 LWL917555:LWL917563 MGH917555:MGH917563 MQD917555:MQD917563 MZZ917555:MZZ917563 NJV917555:NJV917563 NTR917555:NTR917563 ODN917555:ODN917563 ONJ917555:ONJ917563 OXF917555:OXF917563 PHB917555:PHB917563 PQX917555:PQX917563 QAT917555:QAT917563 QKP917555:QKP917563 QUL917555:QUL917563 REH917555:REH917563 ROD917555:ROD917563 RXZ917555:RXZ917563 SHV917555:SHV917563 SRR917555:SRR917563 TBN917555:TBN917563 TLJ917555:TLJ917563 TVF917555:TVF917563 UFB917555:UFB917563 UOX917555:UOX917563 UYT917555:UYT917563 VIP917555:VIP917563 VSL917555:VSL917563 WCH917555:WCH917563 WMD917555:WMD917563 WVZ917555:WVZ917563 R983091:R983099 JN983091:JN983099 TJ983091:TJ983099 ADF983091:ADF983099 ANB983091:ANB983099 AWX983091:AWX983099 BGT983091:BGT983099 BQP983091:BQP983099 CAL983091:CAL983099 CKH983091:CKH983099 CUD983091:CUD983099 DDZ983091:DDZ983099 DNV983091:DNV983099 DXR983091:DXR983099 EHN983091:EHN983099 ERJ983091:ERJ983099 FBF983091:FBF983099 FLB983091:FLB983099 FUX983091:FUX983099 GET983091:GET983099 GOP983091:GOP983099 GYL983091:GYL983099 HIH983091:HIH983099 HSD983091:HSD983099 IBZ983091:IBZ983099 ILV983091:ILV983099 IVR983091:IVR983099 JFN983091:JFN983099 JPJ983091:JPJ983099 JZF983091:JZF983099 KJB983091:KJB983099 KSX983091:KSX983099 LCT983091:LCT983099 LMP983091:LMP983099 LWL983091:LWL983099 MGH983091:MGH983099 MQD983091:MQD983099 MZZ983091:MZZ983099 NJV983091:NJV983099 NTR983091:NTR983099 ODN983091:ODN983099 ONJ983091:ONJ983099 OXF983091:OXF983099 PHB983091:PHB983099 PQX983091:PQX983099 QAT983091:QAT983099 QKP983091:QKP983099 QUL983091:QUL983099 REH983091:REH983099 ROD983091:ROD983099 RXZ983091:RXZ983099 SHV983091:SHV983099 SRR983091:SRR983099 TBN983091:TBN983099 TLJ983091:TLJ983099 TVF983091:TVF983099 UFB983091:UFB983099 UOX983091:UOX983099 UYT983091:UYT983099 VIP983091:VIP983099 Q69:S69">
      <formula1>list18</formula1>
    </dataValidation>
    <dataValidation type="list" allowBlank="1" showInputMessage="1" showErrorMessage="1" promptTitle="נא בחר סקטור" sqref="D73:E73 IZ73:JA73 SV73:SW73 ACR73:ACS73 AMN73:AMO73 AWJ73:AWK73 BGF73:BGG73 BQB73:BQC73 BZX73:BZY73 CJT73:CJU73 CTP73:CTQ73 DDL73:DDM73 DNH73:DNI73 DXD73:DXE73 EGZ73:EHA73 EQV73:EQW73 FAR73:FAS73 FKN73:FKO73 FUJ73:FUK73 GEF73:GEG73 GOB73:GOC73 GXX73:GXY73 HHT73:HHU73 HRP73:HRQ73 IBL73:IBM73 ILH73:ILI73 IVD73:IVE73 JEZ73:JFA73 JOV73:JOW73 JYR73:JYS73 KIN73:KIO73 KSJ73:KSK73 LCF73:LCG73 LMB73:LMC73 LVX73:LVY73 MFT73:MFU73 MPP73:MPQ73 MZL73:MZM73 NJH73:NJI73 NTD73:NTE73 OCZ73:ODA73 OMV73:OMW73 OWR73:OWS73 PGN73:PGO73 PQJ73:PQK73 QAF73:QAG73 QKB73:QKC73 QTX73:QTY73 RDT73:RDU73 RNP73:RNQ73 RXL73:RXM73 SHH73:SHI73 SRD73:SRE73 TAZ73:TBA73 TKV73:TKW73 TUR73:TUS73 UEN73:UEO73 UOJ73:UOK73 UYF73:UYG73 VIB73:VIC73 VRX73:VRY73 WBT73:WBU73 WLP73:WLQ73 WVL73:WVM73 D65609:E65609 IZ65609:JA65609 SV65609:SW65609 ACR65609:ACS65609 AMN65609:AMO65609 AWJ65609:AWK65609 BGF65609:BGG65609 BQB65609:BQC65609 BZX65609:BZY65609 CJT65609:CJU65609 CTP65609:CTQ65609 DDL65609:DDM65609 DNH65609:DNI65609 DXD65609:DXE65609 EGZ65609:EHA65609 EQV65609:EQW65609 FAR65609:FAS65609 FKN65609:FKO65609 FUJ65609:FUK65609 GEF65609:GEG65609 GOB65609:GOC65609 GXX65609:GXY65609 HHT65609:HHU65609 HRP65609:HRQ65609 IBL65609:IBM65609 ILH65609:ILI65609 IVD65609:IVE65609 JEZ65609:JFA65609 JOV65609:JOW65609 JYR65609:JYS65609 KIN65609:KIO65609 KSJ65609:KSK65609 LCF65609:LCG65609 LMB65609:LMC65609 LVX65609:LVY65609 MFT65609:MFU65609 MPP65609:MPQ65609 MZL65609:MZM65609 NJH65609:NJI65609 NTD65609:NTE65609 OCZ65609:ODA65609 OMV65609:OMW65609 OWR65609:OWS65609 PGN65609:PGO65609 PQJ65609:PQK65609 QAF65609:QAG65609 QKB65609:QKC65609 QTX65609:QTY65609 RDT65609:RDU65609 RNP65609:RNQ65609 RXL65609:RXM65609 SHH65609:SHI65609 SRD65609:SRE65609 TAZ65609:TBA65609 TKV65609:TKW65609 TUR65609:TUS65609 UEN65609:UEO65609 UOJ65609:UOK65609 UYF65609:UYG65609 VIB65609:VIC65609 VRX65609:VRY65609 WBT65609:WBU65609 WLP65609:WLQ65609 WVL65609:WVM65609 D131145:E131145 IZ131145:JA131145 SV131145:SW131145 ACR131145:ACS131145 AMN131145:AMO131145 AWJ131145:AWK131145 BGF131145:BGG131145 BQB131145:BQC131145 BZX131145:BZY131145 CJT131145:CJU131145 CTP131145:CTQ131145 DDL131145:DDM131145 DNH131145:DNI131145 DXD131145:DXE131145 EGZ131145:EHA131145 EQV131145:EQW131145 FAR131145:FAS131145 FKN131145:FKO131145 FUJ131145:FUK131145 GEF131145:GEG131145 GOB131145:GOC131145 GXX131145:GXY131145 HHT131145:HHU131145 HRP131145:HRQ131145 IBL131145:IBM131145 ILH131145:ILI131145 IVD131145:IVE131145 JEZ131145:JFA131145 JOV131145:JOW131145 JYR131145:JYS131145 KIN131145:KIO131145 KSJ131145:KSK131145 LCF131145:LCG131145 LMB131145:LMC131145 LVX131145:LVY131145 MFT131145:MFU131145 MPP131145:MPQ131145 MZL131145:MZM131145 NJH131145:NJI131145 NTD131145:NTE131145 OCZ131145:ODA131145 OMV131145:OMW131145 OWR131145:OWS131145 PGN131145:PGO131145 PQJ131145:PQK131145 QAF131145:QAG131145 QKB131145:QKC131145 QTX131145:QTY131145 RDT131145:RDU131145 RNP131145:RNQ131145 RXL131145:RXM131145 SHH131145:SHI131145 SRD131145:SRE131145 TAZ131145:TBA131145 TKV131145:TKW131145 TUR131145:TUS131145 UEN131145:UEO131145 UOJ131145:UOK131145 UYF131145:UYG131145 VIB131145:VIC131145 VRX131145:VRY131145 WBT131145:WBU131145 WLP131145:WLQ131145 WVL131145:WVM131145 D196681:E196681 IZ196681:JA196681 SV196681:SW196681 ACR196681:ACS196681 AMN196681:AMO196681 AWJ196681:AWK196681 BGF196681:BGG196681 BQB196681:BQC196681 BZX196681:BZY196681 CJT196681:CJU196681 CTP196681:CTQ196681 DDL196681:DDM196681 DNH196681:DNI196681 DXD196681:DXE196681 EGZ196681:EHA196681 EQV196681:EQW196681 FAR196681:FAS196681 FKN196681:FKO196681 FUJ196681:FUK196681 GEF196681:GEG196681 GOB196681:GOC196681 GXX196681:GXY196681 HHT196681:HHU196681 HRP196681:HRQ196681 IBL196681:IBM196681 ILH196681:ILI196681 IVD196681:IVE196681 JEZ196681:JFA196681 JOV196681:JOW196681 JYR196681:JYS196681 KIN196681:KIO196681 KSJ196681:KSK196681 LCF196681:LCG196681 LMB196681:LMC196681 LVX196681:LVY196681 MFT196681:MFU196681 MPP196681:MPQ196681 MZL196681:MZM196681 NJH196681:NJI196681 NTD196681:NTE196681 OCZ196681:ODA196681 OMV196681:OMW196681 OWR196681:OWS196681 PGN196681:PGO196681 PQJ196681:PQK196681 QAF196681:QAG196681 QKB196681:QKC196681 QTX196681:QTY196681 RDT196681:RDU196681 RNP196681:RNQ196681 RXL196681:RXM196681 SHH196681:SHI196681 SRD196681:SRE196681 TAZ196681:TBA196681 TKV196681:TKW196681 TUR196681:TUS196681 UEN196681:UEO196681 UOJ196681:UOK196681 UYF196681:UYG196681 VIB196681:VIC196681 VRX196681:VRY196681 WBT196681:WBU196681 WLP196681:WLQ196681 WVL196681:WVM196681 D262217:E262217 IZ262217:JA262217 SV262217:SW262217 ACR262217:ACS262217 AMN262217:AMO262217 AWJ262217:AWK262217 BGF262217:BGG262217 BQB262217:BQC262217 BZX262217:BZY262217 CJT262217:CJU262217 CTP262217:CTQ262217 DDL262217:DDM262217 DNH262217:DNI262217 DXD262217:DXE262217 EGZ262217:EHA262217 EQV262217:EQW262217 FAR262217:FAS262217 FKN262217:FKO262217 FUJ262217:FUK262217 GEF262217:GEG262217 GOB262217:GOC262217 GXX262217:GXY262217 HHT262217:HHU262217 HRP262217:HRQ262217 IBL262217:IBM262217 ILH262217:ILI262217 IVD262217:IVE262217 JEZ262217:JFA262217 JOV262217:JOW262217 JYR262217:JYS262217 KIN262217:KIO262217 KSJ262217:KSK262217 LCF262217:LCG262217 LMB262217:LMC262217 LVX262217:LVY262217 MFT262217:MFU262217 MPP262217:MPQ262217 MZL262217:MZM262217 NJH262217:NJI262217 NTD262217:NTE262217 OCZ262217:ODA262217 OMV262217:OMW262217 OWR262217:OWS262217 PGN262217:PGO262217 PQJ262217:PQK262217 QAF262217:QAG262217 QKB262217:QKC262217 QTX262217:QTY262217 RDT262217:RDU262217 RNP262217:RNQ262217 RXL262217:RXM262217 SHH262217:SHI262217 SRD262217:SRE262217 TAZ262217:TBA262217 TKV262217:TKW262217 TUR262217:TUS262217 UEN262217:UEO262217 UOJ262217:UOK262217 UYF262217:UYG262217 VIB262217:VIC262217 VRX262217:VRY262217 WBT262217:WBU262217 WLP262217:WLQ262217 WVL262217:WVM262217 D327753:E327753 IZ327753:JA327753 SV327753:SW327753 ACR327753:ACS327753 AMN327753:AMO327753 AWJ327753:AWK327753 BGF327753:BGG327753 BQB327753:BQC327753 BZX327753:BZY327753 CJT327753:CJU327753 CTP327753:CTQ327753 DDL327753:DDM327753 DNH327753:DNI327753 DXD327753:DXE327753 EGZ327753:EHA327753 EQV327753:EQW327753 FAR327753:FAS327753 FKN327753:FKO327753 FUJ327753:FUK327753 GEF327753:GEG327753 GOB327753:GOC327753 GXX327753:GXY327753 HHT327753:HHU327753 HRP327753:HRQ327753 IBL327753:IBM327753 ILH327753:ILI327753 IVD327753:IVE327753 JEZ327753:JFA327753 JOV327753:JOW327753 JYR327753:JYS327753 KIN327753:KIO327753 KSJ327753:KSK327753 LCF327753:LCG327753 LMB327753:LMC327753 LVX327753:LVY327753 MFT327753:MFU327753 MPP327753:MPQ327753 MZL327753:MZM327753 NJH327753:NJI327753 NTD327753:NTE327753 OCZ327753:ODA327753 OMV327753:OMW327753 OWR327753:OWS327753 PGN327753:PGO327753 PQJ327753:PQK327753 QAF327753:QAG327753 QKB327753:QKC327753 QTX327753:QTY327753 RDT327753:RDU327753 RNP327753:RNQ327753 RXL327753:RXM327753 SHH327753:SHI327753 SRD327753:SRE327753 TAZ327753:TBA327753 TKV327753:TKW327753 TUR327753:TUS327753 UEN327753:UEO327753 UOJ327753:UOK327753 UYF327753:UYG327753 VIB327753:VIC327753 VRX327753:VRY327753 WBT327753:WBU327753 WLP327753:WLQ327753 WVL327753:WVM327753 D393289:E393289 IZ393289:JA393289 SV393289:SW393289 ACR393289:ACS393289 AMN393289:AMO393289 AWJ393289:AWK393289 BGF393289:BGG393289 BQB393289:BQC393289 BZX393289:BZY393289 CJT393289:CJU393289 CTP393289:CTQ393289 DDL393289:DDM393289 DNH393289:DNI393289 DXD393289:DXE393289 EGZ393289:EHA393289 EQV393289:EQW393289 FAR393289:FAS393289 FKN393289:FKO393289 FUJ393289:FUK393289 GEF393289:GEG393289 GOB393289:GOC393289 GXX393289:GXY393289 HHT393289:HHU393289 HRP393289:HRQ393289 IBL393289:IBM393289 ILH393289:ILI393289 IVD393289:IVE393289 JEZ393289:JFA393289 JOV393289:JOW393289 JYR393289:JYS393289 KIN393289:KIO393289 KSJ393289:KSK393289 LCF393289:LCG393289 LMB393289:LMC393289 LVX393289:LVY393289 MFT393289:MFU393289 MPP393289:MPQ393289 MZL393289:MZM393289 NJH393289:NJI393289 NTD393289:NTE393289 OCZ393289:ODA393289 OMV393289:OMW393289 OWR393289:OWS393289 PGN393289:PGO393289 PQJ393289:PQK393289 QAF393289:QAG393289 QKB393289:QKC393289 QTX393289:QTY393289 RDT393289:RDU393289 RNP393289:RNQ393289 RXL393289:RXM393289 SHH393289:SHI393289 SRD393289:SRE393289 TAZ393289:TBA393289 TKV393289:TKW393289 TUR393289:TUS393289 UEN393289:UEO393289 UOJ393289:UOK393289 UYF393289:UYG393289 VIB393289:VIC393289 VRX393289:VRY393289 WBT393289:WBU393289 WLP393289:WLQ393289 WVL393289:WVM393289 D458825:E458825 IZ458825:JA458825 SV458825:SW458825 ACR458825:ACS458825 AMN458825:AMO458825 AWJ458825:AWK458825 BGF458825:BGG458825 BQB458825:BQC458825 BZX458825:BZY458825 CJT458825:CJU458825 CTP458825:CTQ458825 DDL458825:DDM458825 DNH458825:DNI458825 DXD458825:DXE458825 EGZ458825:EHA458825 EQV458825:EQW458825 FAR458825:FAS458825 FKN458825:FKO458825 FUJ458825:FUK458825 GEF458825:GEG458825 GOB458825:GOC458825 GXX458825:GXY458825 HHT458825:HHU458825 HRP458825:HRQ458825 IBL458825:IBM458825 ILH458825:ILI458825 IVD458825:IVE458825 JEZ458825:JFA458825 JOV458825:JOW458825 JYR458825:JYS458825 KIN458825:KIO458825 KSJ458825:KSK458825 LCF458825:LCG458825 LMB458825:LMC458825 LVX458825:LVY458825 MFT458825:MFU458825 MPP458825:MPQ458825 MZL458825:MZM458825 NJH458825:NJI458825 NTD458825:NTE458825 OCZ458825:ODA458825 OMV458825:OMW458825 OWR458825:OWS458825 PGN458825:PGO458825 PQJ458825:PQK458825 QAF458825:QAG458825 QKB458825:QKC458825 QTX458825:QTY458825 RDT458825:RDU458825 RNP458825:RNQ458825 RXL458825:RXM458825 SHH458825:SHI458825 SRD458825:SRE458825 TAZ458825:TBA458825 TKV458825:TKW458825 TUR458825:TUS458825 UEN458825:UEO458825 UOJ458825:UOK458825 UYF458825:UYG458825 VIB458825:VIC458825 VRX458825:VRY458825 WBT458825:WBU458825 WLP458825:WLQ458825 WVL458825:WVM458825 D524361:E524361 IZ524361:JA524361 SV524361:SW524361 ACR524361:ACS524361 AMN524361:AMO524361 AWJ524361:AWK524361 BGF524361:BGG524361 BQB524361:BQC524361 BZX524361:BZY524361 CJT524361:CJU524361 CTP524361:CTQ524361 DDL524361:DDM524361 DNH524361:DNI524361 DXD524361:DXE524361 EGZ524361:EHA524361 EQV524361:EQW524361 FAR524361:FAS524361 FKN524361:FKO524361 FUJ524361:FUK524361 GEF524361:GEG524361 GOB524361:GOC524361 GXX524361:GXY524361 HHT524361:HHU524361 HRP524361:HRQ524361 IBL524361:IBM524361 ILH524361:ILI524361 IVD524361:IVE524361 JEZ524361:JFA524361 JOV524361:JOW524361 JYR524361:JYS524361 KIN524361:KIO524361 KSJ524361:KSK524361 LCF524361:LCG524361 LMB524361:LMC524361 LVX524361:LVY524361 MFT524361:MFU524361 MPP524361:MPQ524361 MZL524361:MZM524361 NJH524361:NJI524361 NTD524361:NTE524361 OCZ524361:ODA524361 OMV524361:OMW524361 OWR524361:OWS524361 PGN524361:PGO524361 PQJ524361:PQK524361 QAF524361:QAG524361 QKB524361:QKC524361 QTX524361:QTY524361 RDT524361:RDU524361 RNP524361:RNQ524361 RXL524361:RXM524361 SHH524361:SHI524361 SRD524361:SRE524361 TAZ524361:TBA524361 TKV524361:TKW524361 TUR524361:TUS524361 UEN524361:UEO524361 UOJ524361:UOK524361 UYF524361:UYG524361 VIB524361:VIC524361 VRX524361:VRY524361 WBT524361:WBU524361 WLP524361:WLQ524361 WVL524361:WVM524361 D589897:E589897 IZ589897:JA589897 SV589897:SW589897 ACR589897:ACS589897 AMN589897:AMO589897 AWJ589897:AWK589897 BGF589897:BGG589897 BQB589897:BQC589897 BZX589897:BZY589897 CJT589897:CJU589897 CTP589897:CTQ589897 DDL589897:DDM589897 DNH589897:DNI589897 DXD589897:DXE589897 EGZ589897:EHA589897 EQV589897:EQW589897 FAR589897:FAS589897 FKN589897:FKO589897 FUJ589897:FUK589897 GEF589897:GEG589897 GOB589897:GOC589897 GXX589897:GXY589897 HHT589897:HHU589897 HRP589897:HRQ589897 IBL589897:IBM589897 ILH589897:ILI589897 IVD589897:IVE589897 JEZ589897:JFA589897 JOV589897:JOW589897 JYR589897:JYS589897 KIN589897:KIO589897 KSJ589897:KSK589897 LCF589897:LCG589897 LMB589897:LMC589897 LVX589897:LVY589897 MFT589897:MFU589897 MPP589897:MPQ589897 MZL589897:MZM589897 NJH589897:NJI589897 NTD589897:NTE589897 OCZ589897:ODA589897 OMV589897:OMW589897 OWR589897:OWS589897 PGN589897:PGO589897 PQJ589897:PQK589897 QAF589897:QAG589897 QKB589897:QKC589897 QTX589897:QTY589897 RDT589897:RDU589897 RNP589897:RNQ589897 RXL589897:RXM589897 SHH589897:SHI589897 SRD589897:SRE589897 TAZ589897:TBA589897 TKV589897:TKW589897 TUR589897:TUS589897 UEN589897:UEO589897 UOJ589897:UOK589897 UYF589897:UYG589897 VIB589897:VIC589897 VRX589897:VRY589897 WBT589897:WBU589897 WLP589897:WLQ589897 WVL589897:WVM589897 D655433:E655433 IZ655433:JA655433 SV655433:SW655433 ACR655433:ACS655433 AMN655433:AMO655433 AWJ655433:AWK655433 BGF655433:BGG655433 BQB655433:BQC655433 BZX655433:BZY655433 CJT655433:CJU655433 CTP655433:CTQ655433 DDL655433:DDM655433 DNH655433:DNI655433 DXD655433:DXE655433 EGZ655433:EHA655433 EQV655433:EQW655433 FAR655433:FAS655433 FKN655433:FKO655433 FUJ655433:FUK655433 GEF655433:GEG655433 GOB655433:GOC655433 GXX655433:GXY655433 HHT655433:HHU655433 HRP655433:HRQ655433 IBL655433:IBM655433 ILH655433:ILI655433 IVD655433:IVE655433 JEZ655433:JFA655433 JOV655433:JOW655433 JYR655433:JYS655433 KIN655433:KIO655433 KSJ655433:KSK655433 LCF655433:LCG655433 LMB655433:LMC655433 LVX655433:LVY655433 MFT655433:MFU655433 MPP655433:MPQ655433 MZL655433:MZM655433 NJH655433:NJI655433 NTD655433:NTE655433 OCZ655433:ODA655433 OMV655433:OMW655433 OWR655433:OWS655433 PGN655433:PGO655433 PQJ655433:PQK655433 QAF655433:QAG655433 QKB655433:QKC655433 QTX655433:QTY655433 RDT655433:RDU655433 RNP655433:RNQ655433 RXL655433:RXM655433 SHH655433:SHI655433 SRD655433:SRE655433 TAZ655433:TBA655433 TKV655433:TKW655433 TUR655433:TUS655433 UEN655433:UEO655433 UOJ655433:UOK655433 UYF655433:UYG655433 VIB655433:VIC655433 VRX655433:VRY655433 WBT655433:WBU655433 WLP655433:WLQ655433 WVL655433:WVM655433 D720969:E720969 IZ720969:JA720969 SV720969:SW720969 ACR720969:ACS720969 AMN720969:AMO720969 AWJ720969:AWK720969 BGF720969:BGG720969 BQB720969:BQC720969 BZX720969:BZY720969 CJT720969:CJU720969 CTP720969:CTQ720969 DDL720969:DDM720969 DNH720969:DNI720969 DXD720969:DXE720969 EGZ720969:EHA720969 EQV720969:EQW720969 FAR720969:FAS720969 FKN720969:FKO720969 FUJ720969:FUK720969 GEF720969:GEG720969 GOB720969:GOC720969 GXX720969:GXY720969 HHT720969:HHU720969 HRP720969:HRQ720969 IBL720969:IBM720969 ILH720969:ILI720969 IVD720969:IVE720969 JEZ720969:JFA720969 JOV720969:JOW720969 JYR720969:JYS720969 KIN720969:KIO720969 KSJ720969:KSK720969 LCF720969:LCG720969 LMB720969:LMC720969 LVX720969:LVY720969 MFT720969:MFU720969 MPP720969:MPQ720969 MZL720969:MZM720969 NJH720969:NJI720969 NTD720969:NTE720969 OCZ720969:ODA720969 OMV720969:OMW720969 OWR720969:OWS720969 PGN720969:PGO720969 PQJ720969:PQK720969 QAF720969:QAG720969 QKB720969:QKC720969 QTX720969:QTY720969 RDT720969:RDU720969 RNP720969:RNQ720969 RXL720969:RXM720969 SHH720969:SHI720969 SRD720969:SRE720969 TAZ720969:TBA720969 TKV720969:TKW720969 TUR720969:TUS720969 UEN720969:UEO720969 UOJ720969:UOK720969 UYF720969:UYG720969 VIB720969:VIC720969 VRX720969:VRY720969 WBT720969:WBU720969 WLP720969:WLQ720969 WVL720969:WVM720969 D786505:E786505 IZ786505:JA786505 SV786505:SW786505 ACR786505:ACS786505 AMN786505:AMO786505 AWJ786505:AWK786505 BGF786505:BGG786505 BQB786505:BQC786505 BZX786505:BZY786505 CJT786505:CJU786505 CTP786505:CTQ786505 DDL786505:DDM786505 DNH786505:DNI786505 DXD786505:DXE786505 EGZ786505:EHA786505 EQV786505:EQW786505 FAR786505:FAS786505 FKN786505:FKO786505 FUJ786505:FUK786505 GEF786505:GEG786505 GOB786505:GOC786505 GXX786505:GXY786505 HHT786505:HHU786505 HRP786505:HRQ786505 IBL786505:IBM786505 ILH786505:ILI786505 IVD786505:IVE786505 JEZ786505:JFA786505 JOV786505:JOW786505 JYR786505:JYS786505 KIN786505:KIO786505 KSJ786505:KSK786505 LCF786505:LCG786505 LMB786505:LMC786505 LVX786505:LVY786505 MFT786505:MFU786505 MPP786505:MPQ786505 MZL786505:MZM786505 NJH786505:NJI786505 NTD786505:NTE786505 OCZ786505:ODA786505 OMV786505:OMW786505 OWR786505:OWS786505 PGN786505:PGO786505 PQJ786505:PQK786505 QAF786505:QAG786505 QKB786505:QKC786505 QTX786505:QTY786505 RDT786505:RDU786505 RNP786505:RNQ786505 RXL786505:RXM786505 SHH786505:SHI786505 SRD786505:SRE786505 TAZ786505:TBA786505 TKV786505:TKW786505 TUR786505:TUS786505 UEN786505:UEO786505 UOJ786505:UOK786505 UYF786505:UYG786505 VIB786505:VIC786505 VRX786505:VRY786505 WBT786505:WBU786505 WLP786505:WLQ786505 WVL786505:WVM786505 D852041:E852041 IZ852041:JA852041 SV852041:SW852041 ACR852041:ACS852041 AMN852041:AMO852041 AWJ852041:AWK852041 BGF852041:BGG852041 BQB852041:BQC852041 BZX852041:BZY852041 CJT852041:CJU852041 CTP852041:CTQ852041 DDL852041:DDM852041 DNH852041:DNI852041 DXD852041:DXE852041 EGZ852041:EHA852041 EQV852041:EQW852041 FAR852041:FAS852041 FKN852041:FKO852041 FUJ852041:FUK852041 GEF852041:GEG852041 GOB852041:GOC852041 GXX852041:GXY852041 HHT852041:HHU852041 HRP852041:HRQ852041 IBL852041:IBM852041 ILH852041:ILI852041 IVD852041:IVE852041 JEZ852041:JFA852041 JOV852041:JOW852041 JYR852041:JYS852041 KIN852041:KIO852041 KSJ852041:KSK852041 LCF852041:LCG852041 LMB852041:LMC852041 LVX852041:LVY852041 MFT852041:MFU852041 MPP852041:MPQ852041 MZL852041:MZM852041 NJH852041:NJI852041 NTD852041:NTE852041 OCZ852041:ODA852041 OMV852041:OMW852041 OWR852041:OWS852041 PGN852041:PGO852041 PQJ852041:PQK852041 QAF852041:QAG852041 QKB852041:QKC852041 QTX852041:QTY852041 RDT852041:RDU852041 RNP852041:RNQ852041 RXL852041:RXM852041 SHH852041:SHI852041 SRD852041:SRE852041 TAZ852041:TBA852041 TKV852041:TKW852041 TUR852041:TUS852041 UEN852041:UEO852041 UOJ852041:UOK852041 UYF852041:UYG852041 VIB852041:VIC852041 VRX852041:VRY852041 WBT852041:WBU852041 WLP852041:WLQ852041 WVL852041:WVM852041 D917577:E917577 IZ917577:JA917577 SV917577:SW917577 ACR917577:ACS917577 AMN917577:AMO917577 AWJ917577:AWK917577 BGF917577:BGG917577 BQB917577:BQC917577 BZX917577:BZY917577 CJT917577:CJU917577 CTP917577:CTQ917577 DDL917577:DDM917577 DNH917577:DNI917577 DXD917577:DXE917577 EGZ917577:EHA917577 EQV917577:EQW917577 FAR917577:FAS917577 FKN917577:FKO917577 FUJ917577:FUK917577 GEF917577:GEG917577 GOB917577:GOC917577 GXX917577:GXY917577 HHT917577:HHU917577 HRP917577:HRQ917577 IBL917577:IBM917577 ILH917577:ILI917577 IVD917577:IVE917577 JEZ917577:JFA917577 JOV917577:JOW917577 JYR917577:JYS917577 KIN917577:KIO917577 KSJ917577:KSK917577 LCF917577:LCG917577 LMB917577:LMC917577 LVX917577:LVY917577 MFT917577:MFU917577 MPP917577:MPQ917577 MZL917577:MZM917577 NJH917577:NJI917577 NTD917577:NTE917577 OCZ917577:ODA917577 OMV917577:OMW917577 OWR917577:OWS917577 PGN917577:PGO917577 PQJ917577:PQK917577 QAF917577:QAG917577 QKB917577:QKC917577 QTX917577:QTY917577 RDT917577:RDU917577 RNP917577:RNQ917577 RXL917577:RXM917577 SHH917577:SHI917577 SRD917577:SRE917577 TAZ917577:TBA917577 TKV917577:TKW917577 TUR917577:TUS917577 UEN917577:UEO917577 UOJ917577:UOK917577 UYF917577:UYG917577 VIB917577:VIC917577 VRX917577:VRY917577 WBT917577:WBU917577 WLP917577:WLQ917577 WVL917577:WVM917577 D983113:E983113 IZ983113:JA983113 SV983113:SW983113 ACR983113:ACS983113 AMN983113:AMO983113 AWJ983113:AWK983113 BGF983113:BGG983113 BQB983113:BQC983113 BZX983113:BZY983113 CJT983113:CJU983113 CTP983113:CTQ983113 DDL983113:DDM983113 DNH983113:DNI983113 DXD983113:DXE983113 EGZ983113:EHA983113 EQV983113:EQW983113 FAR983113:FAS983113 FKN983113:FKO983113 FUJ983113:FUK983113 GEF983113:GEG983113 GOB983113:GOC983113 GXX983113:GXY983113 HHT983113:HHU983113 HRP983113:HRQ983113 IBL983113:IBM983113 ILH983113:ILI983113 IVD983113:IVE983113 JEZ983113:JFA983113 JOV983113:JOW983113 JYR983113:JYS983113 KIN983113:KIO983113 KSJ983113:KSK983113 LCF983113:LCG983113 LMB983113:LMC983113 LVX983113:LVY983113 MFT983113:MFU983113 MPP983113:MPQ983113 MZL983113:MZM983113 NJH983113:NJI983113 NTD983113:NTE983113 OCZ983113:ODA983113 OMV983113:OMW983113 OWR983113:OWS983113 PGN983113:PGO983113 PQJ983113:PQK983113 QAF983113:QAG983113 QKB983113:QKC983113 QTX983113:QTY983113 RDT983113:RDU983113 RNP983113:RNQ983113 RXL983113:RXM983113 SHH983113:SHI983113 SRD983113:SRE983113 TAZ983113:TBA983113 TKV983113:TKW983113 TUR983113:TUS983113 UEN983113:UEO983113 UOJ983113:UOK983113 UYF983113:UYG983113 VIB983113:VIC983113 VRX983113:VRY983113 WBT983113:WBU983113 WLP983113:WLQ983113 WVL983113:WVM983113">
      <formula1>list11</formula1>
    </dataValidation>
    <dataValidation type="list" showInputMessage="1" showErrorMessage="1" sqref="F18:G30 F38:G41 F50:G53">
      <formula1>list2909</formula1>
    </dataValidation>
    <dataValidation type="list" allowBlank="1" showInputMessage="1" showErrorMessage="1" sqref="Q18:R31 Q38:R43 Q50:R54 Q61:R68">
      <formula1>list3009</formula1>
    </dataValidation>
  </dataValidations>
  <pageMargins left="0.70866141732283472" right="0.70866141732283472" top="0.74803149606299213" bottom="0.74803149606299213" header="0.31496062992125984" footer="0.31496062992125984"/>
  <pageSetup paperSize="9" scale="66" orientation="landscape" r:id="rId1"/>
  <headerFooter>
    <oddFooter>Page &amp;P</oddFooter>
  </headerFooter>
  <rowBreaks count="2" manualBreakCount="2">
    <brk id="31" max="17" man="1"/>
    <brk id="55" max="17" man="1"/>
  </rowBreaks>
  <legacyDrawing r:id="rId2"/>
  <extLst>
    <ext xmlns:x14="http://schemas.microsoft.com/office/spreadsheetml/2009/9/main" uri="{CCE6A557-97BC-4b89-ADB6-D9C93CAAB3DF}">
      <x14:dataValidations xmlns:xm="http://schemas.microsoft.com/office/excel/2006/main" count="1">
        <x14:dataValidation showInputMessage="1" showErrorMessage="1" promptTitle="יחידות מידה">
          <xm:sqref>G61 JC61 SY61 ACU61 AMQ61 AWM61 BGI61 BQE61 CAA61 CJW61 CTS61 DDO61 DNK61 DXG61 EHC61 EQY61 FAU61 FKQ61 FUM61 GEI61 GOE61 GYA61 HHW61 HRS61 IBO61 ILK61 IVG61 JFC61 JOY61 JYU61 KIQ61 KSM61 LCI61 LME61 LWA61 MFW61 MPS61 MZO61 NJK61 NTG61 ODC61 OMY61 OWU61 PGQ61 PQM61 QAI61 QKE61 QUA61 RDW61 RNS61 RXO61 SHK61 SRG61 TBC61 TKY61 TUU61 UEQ61 UOM61 UYI61 VIE61 VSA61 WBW61 WLS61 WVO61 G65587 JC65587 SY65587 ACU65587 AMQ65587 AWM65587 BGI65587 BQE65587 CAA65587 CJW65587 CTS65587 DDO65587 DNK65587 DXG65587 EHC65587 EQY65587 FAU65587 FKQ65587 FUM65587 GEI65587 GOE65587 GYA65587 HHW65587 HRS65587 IBO65587 ILK65587 IVG65587 JFC65587 JOY65587 JYU65587 KIQ65587 KSM65587 LCI65587 LME65587 LWA65587 MFW65587 MPS65587 MZO65587 NJK65587 NTG65587 ODC65587 OMY65587 OWU65587 PGQ65587 PQM65587 QAI65587 QKE65587 QUA65587 RDW65587 RNS65587 RXO65587 SHK65587 SRG65587 TBC65587 TKY65587 TUU65587 UEQ65587 UOM65587 UYI65587 VIE65587 VSA65587 WBW65587 WLS65587 WVO65587 G131123 JC131123 SY131123 ACU131123 AMQ131123 AWM131123 BGI131123 BQE131123 CAA131123 CJW131123 CTS131123 DDO131123 DNK131123 DXG131123 EHC131123 EQY131123 FAU131123 FKQ131123 FUM131123 GEI131123 GOE131123 GYA131123 HHW131123 HRS131123 IBO131123 ILK131123 IVG131123 JFC131123 JOY131123 JYU131123 KIQ131123 KSM131123 LCI131123 LME131123 LWA131123 MFW131123 MPS131123 MZO131123 NJK131123 NTG131123 ODC131123 OMY131123 OWU131123 PGQ131123 PQM131123 QAI131123 QKE131123 QUA131123 RDW131123 RNS131123 RXO131123 SHK131123 SRG131123 TBC131123 TKY131123 TUU131123 UEQ131123 UOM131123 UYI131123 VIE131123 VSA131123 WBW131123 WLS131123 WVO131123 G196659 JC196659 SY196659 ACU196659 AMQ196659 AWM196659 BGI196659 BQE196659 CAA196659 CJW196659 CTS196659 DDO196659 DNK196659 DXG196659 EHC196659 EQY196659 FAU196659 FKQ196659 FUM196659 GEI196659 GOE196659 GYA196659 HHW196659 HRS196659 IBO196659 ILK196659 IVG196659 JFC196659 JOY196659 JYU196659 KIQ196659 KSM196659 LCI196659 LME196659 LWA196659 MFW196659 MPS196659 MZO196659 NJK196659 NTG196659 ODC196659 OMY196659 OWU196659 PGQ196659 PQM196659 QAI196659 QKE196659 QUA196659 RDW196659 RNS196659 RXO196659 SHK196659 SRG196659 TBC196659 TKY196659 TUU196659 UEQ196659 UOM196659 UYI196659 VIE196659 VSA196659 WBW196659 WLS196659 WVO196659 G262195 JC262195 SY262195 ACU262195 AMQ262195 AWM262195 BGI262195 BQE262195 CAA262195 CJW262195 CTS262195 DDO262195 DNK262195 DXG262195 EHC262195 EQY262195 FAU262195 FKQ262195 FUM262195 GEI262195 GOE262195 GYA262195 HHW262195 HRS262195 IBO262195 ILK262195 IVG262195 JFC262195 JOY262195 JYU262195 KIQ262195 KSM262195 LCI262195 LME262195 LWA262195 MFW262195 MPS262195 MZO262195 NJK262195 NTG262195 ODC262195 OMY262195 OWU262195 PGQ262195 PQM262195 QAI262195 QKE262195 QUA262195 RDW262195 RNS262195 RXO262195 SHK262195 SRG262195 TBC262195 TKY262195 TUU262195 UEQ262195 UOM262195 UYI262195 VIE262195 VSA262195 WBW262195 WLS262195 WVO262195 G327731 JC327731 SY327731 ACU327731 AMQ327731 AWM327731 BGI327731 BQE327731 CAA327731 CJW327731 CTS327731 DDO327731 DNK327731 DXG327731 EHC327731 EQY327731 FAU327731 FKQ327731 FUM327731 GEI327731 GOE327731 GYA327731 HHW327731 HRS327731 IBO327731 ILK327731 IVG327731 JFC327731 JOY327731 JYU327731 KIQ327731 KSM327731 LCI327731 LME327731 LWA327731 MFW327731 MPS327731 MZO327731 NJK327731 NTG327731 ODC327731 OMY327731 OWU327731 PGQ327731 PQM327731 QAI327731 QKE327731 QUA327731 RDW327731 RNS327731 RXO327731 SHK327731 SRG327731 TBC327731 TKY327731 TUU327731 UEQ327731 UOM327731 UYI327731 VIE327731 VSA327731 WBW327731 WLS327731 WVO327731 G393267 JC393267 SY393267 ACU393267 AMQ393267 AWM393267 BGI393267 BQE393267 CAA393267 CJW393267 CTS393267 DDO393267 DNK393267 DXG393267 EHC393267 EQY393267 FAU393267 FKQ393267 FUM393267 GEI393267 GOE393267 GYA393267 HHW393267 HRS393267 IBO393267 ILK393267 IVG393267 JFC393267 JOY393267 JYU393267 KIQ393267 KSM393267 LCI393267 LME393267 LWA393267 MFW393267 MPS393267 MZO393267 NJK393267 NTG393267 ODC393267 OMY393267 OWU393267 PGQ393267 PQM393267 QAI393267 QKE393267 QUA393267 RDW393267 RNS393267 RXO393267 SHK393267 SRG393267 TBC393267 TKY393267 TUU393267 UEQ393267 UOM393267 UYI393267 VIE393267 VSA393267 WBW393267 WLS393267 WVO393267 G458803 JC458803 SY458803 ACU458803 AMQ458803 AWM458803 BGI458803 BQE458803 CAA458803 CJW458803 CTS458803 DDO458803 DNK458803 DXG458803 EHC458803 EQY458803 FAU458803 FKQ458803 FUM458803 GEI458803 GOE458803 GYA458803 HHW458803 HRS458803 IBO458803 ILK458803 IVG458803 JFC458803 JOY458803 JYU458803 KIQ458803 KSM458803 LCI458803 LME458803 LWA458803 MFW458803 MPS458803 MZO458803 NJK458803 NTG458803 ODC458803 OMY458803 OWU458803 PGQ458803 PQM458803 QAI458803 QKE458803 QUA458803 RDW458803 RNS458803 RXO458803 SHK458803 SRG458803 TBC458803 TKY458803 TUU458803 UEQ458803 UOM458803 UYI458803 VIE458803 VSA458803 WBW458803 WLS458803 WVO458803 G524339 JC524339 SY524339 ACU524339 AMQ524339 AWM524339 BGI524339 BQE524339 CAA524339 CJW524339 CTS524339 DDO524339 DNK524339 DXG524339 EHC524339 EQY524339 FAU524339 FKQ524339 FUM524339 GEI524339 GOE524339 GYA524339 HHW524339 HRS524339 IBO524339 ILK524339 IVG524339 JFC524339 JOY524339 JYU524339 KIQ524339 KSM524339 LCI524339 LME524339 LWA524339 MFW524339 MPS524339 MZO524339 NJK524339 NTG524339 ODC524339 OMY524339 OWU524339 PGQ524339 PQM524339 QAI524339 QKE524339 QUA524339 RDW524339 RNS524339 RXO524339 SHK524339 SRG524339 TBC524339 TKY524339 TUU524339 UEQ524339 UOM524339 UYI524339 VIE524339 VSA524339 WBW524339 WLS524339 WVO524339 G589875 JC589875 SY589875 ACU589875 AMQ589875 AWM589875 BGI589875 BQE589875 CAA589875 CJW589875 CTS589875 DDO589875 DNK589875 DXG589875 EHC589875 EQY589875 FAU589875 FKQ589875 FUM589875 GEI589875 GOE589875 GYA589875 HHW589875 HRS589875 IBO589875 ILK589875 IVG589875 JFC589875 JOY589875 JYU589875 KIQ589875 KSM589875 LCI589875 LME589875 LWA589875 MFW589875 MPS589875 MZO589875 NJK589875 NTG589875 ODC589875 OMY589875 OWU589875 PGQ589875 PQM589875 QAI589875 QKE589875 QUA589875 RDW589875 RNS589875 RXO589875 SHK589875 SRG589875 TBC589875 TKY589875 TUU589875 UEQ589875 UOM589875 UYI589875 VIE589875 VSA589875 WBW589875 WLS589875 WVO589875 G655411 JC655411 SY655411 ACU655411 AMQ655411 AWM655411 BGI655411 BQE655411 CAA655411 CJW655411 CTS655411 DDO655411 DNK655411 DXG655411 EHC655411 EQY655411 FAU655411 FKQ655411 FUM655411 GEI655411 GOE655411 GYA655411 HHW655411 HRS655411 IBO655411 ILK655411 IVG655411 JFC655411 JOY655411 JYU655411 KIQ655411 KSM655411 LCI655411 LME655411 LWA655411 MFW655411 MPS655411 MZO655411 NJK655411 NTG655411 ODC655411 OMY655411 OWU655411 PGQ655411 PQM655411 QAI655411 QKE655411 QUA655411 RDW655411 RNS655411 RXO655411 SHK655411 SRG655411 TBC655411 TKY655411 TUU655411 UEQ655411 UOM655411 UYI655411 VIE655411 VSA655411 WBW655411 WLS655411 WVO655411 G720947 JC720947 SY720947 ACU720947 AMQ720947 AWM720947 BGI720947 BQE720947 CAA720947 CJW720947 CTS720947 DDO720947 DNK720947 DXG720947 EHC720947 EQY720947 FAU720947 FKQ720947 FUM720947 GEI720947 GOE720947 GYA720947 HHW720947 HRS720947 IBO720947 ILK720947 IVG720947 JFC720947 JOY720947 JYU720947 KIQ720947 KSM720947 LCI720947 LME720947 LWA720947 MFW720947 MPS720947 MZO720947 NJK720947 NTG720947 ODC720947 OMY720947 OWU720947 PGQ720947 PQM720947 QAI720947 QKE720947 QUA720947 RDW720947 RNS720947 RXO720947 SHK720947 SRG720947 TBC720947 TKY720947 TUU720947 UEQ720947 UOM720947 UYI720947 VIE720947 VSA720947 WBW720947 WLS720947 WVO720947 G786483 JC786483 SY786483 ACU786483 AMQ786483 AWM786483 BGI786483 BQE786483 CAA786483 CJW786483 CTS786483 DDO786483 DNK786483 DXG786483 EHC786483 EQY786483 FAU786483 FKQ786483 FUM786483 GEI786483 GOE786483 GYA786483 HHW786483 HRS786483 IBO786483 ILK786483 IVG786483 JFC786483 JOY786483 JYU786483 KIQ786483 KSM786483 LCI786483 LME786483 LWA786483 MFW786483 MPS786483 MZO786483 NJK786483 NTG786483 ODC786483 OMY786483 OWU786483 PGQ786483 PQM786483 QAI786483 QKE786483 QUA786483 RDW786483 RNS786483 RXO786483 SHK786483 SRG786483 TBC786483 TKY786483 TUU786483 UEQ786483 UOM786483 UYI786483 VIE786483 VSA786483 WBW786483 WLS786483 WVO786483 G852019 JC852019 SY852019 ACU852019 AMQ852019 AWM852019 BGI852019 BQE852019 CAA852019 CJW852019 CTS852019 DDO852019 DNK852019 DXG852019 EHC852019 EQY852019 FAU852019 FKQ852019 FUM852019 GEI852019 GOE852019 GYA852019 HHW852019 HRS852019 IBO852019 ILK852019 IVG852019 JFC852019 JOY852019 JYU852019 KIQ852019 KSM852019 LCI852019 LME852019 LWA852019 MFW852019 MPS852019 MZO852019 NJK852019 NTG852019 ODC852019 OMY852019 OWU852019 PGQ852019 PQM852019 QAI852019 QKE852019 QUA852019 RDW852019 RNS852019 RXO852019 SHK852019 SRG852019 TBC852019 TKY852019 TUU852019 UEQ852019 UOM852019 UYI852019 VIE852019 VSA852019 WBW852019 WLS852019 WVO852019 G917555 JC917555 SY917555 ACU917555 AMQ917555 AWM917555 BGI917555 BQE917555 CAA917555 CJW917555 CTS917555 DDO917555 DNK917555 DXG917555 EHC917555 EQY917555 FAU917555 FKQ917555 FUM917555 GEI917555 GOE917555 GYA917555 HHW917555 HRS917555 IBO917555 ILK917555 IVG917555 JFC917555 JOY917555 JYU917555 KIQ917555 KSM917555 LCI917555 LME917555 LWA917555 MFW917555 MPS917555 MZO917555 NJK917555 NTG917555 ODC917555 OMY917555 OWU917555 PGQ917555 PQM917555 QAI917555 QKE917555 QUA917555 RDW917555 RNS917555 RXO917555 SHK917555 SRG917555 TBC917555 TKY917555 TUU917555 UEQ917555 UOM917555 UYI917555 VIE917555 VSA917555 WBW917555 WLS917555 WVO917555 G983091 JC983091 SY983091 ACU983091 AMQ983091 AWM983091 BGI983091 BQE983091 CAA983091 CJW983091 CTS983091 DDO983091 DNK983091 DXG983091 EHC983091 EQY983091 FAU983091 FKQ983091 FUM983091 GEI983091 GOE983091 GYA983091 HHW983091 HRS983091 IBO983091 ILK983091 IVG983091 JFC983091 JOY983091 JYU983091 KIQ983091 KSM983091 LCI983091 LME983091 LWA983091 MFW983091 MPS983091 MZO983091 NJK983091 NTG983091 ODC983091 OMY983091 OWU983091 PGQ983091 PQM983091 QAI983091 QKE983091 QUA983091 RDW983091 RNS983091 RXO983091 SHK983091 SRG983091 TBC983091 TKY983091 TUU983091 UEQ983091 UOM983091 UYI983091 VIE983091 VSA983091 WBW983091 WLS983091 WVO983091 F42:G43 JB42:JC43 SX42:SY43 ACT42:ACU43 AMP42:AMQ43 AWL42:AWM43 BGH42:BGI43 BQD42:BQE43 BZZ42:CAA43 CJV42:CJW43 CTR42:CTS43 DDN42:DDO43 DNJ42:DNK43 DXF42:DXG43 EHB42:EHC43 EQX42:EQY43 FAT42:FAU43 FKP42:FKQ43 FUL42:FUM43 GEH42:GEI43 GOD42:GOE43 GXZ42:GYA43 HHV42:HHW43 HRR42:HRS43 IBN42:IBO43 ILJ42:ILK43 IVF42:IVG43 JFB42:JFC43 JOX42:JOY43 JYT42:JYU43 KIP42:KIQ43 KSL42:KSM43 LCH42:LCI43 LMD42:LME43 LVZ42:LWA43 MFV42:MFW43 MPR42:MPS43 MZN42:MZO43 NJJ42:NJK43 NTF42:NTG43 ODB42:ODC43 OMX42:OMY43 OWT42:OWU43 PGP42:PGQ43 PQL42:PQM43 QAH42:QAI43 QKD42:QKE43 QTZ42:QUA43 RDV42:RDW43 RNR42:RNS43 RXN42:RXO43 SHJ42:SHK43 SRF42:SRG43 TBB42:TBC43 TKX42:TKY43 TUT42:TUU43 UEP42:UEQ43 UOL42:UOM43 UYH42:UYI43 VID42:VIE43 VRZ42:VSA43 WBV42:WBW43 WLR42:WLS43 WVN42:WVO43 F65568:G65569 JB65568:JC65569 SX65568:SY65569 ACT65568:ACU65569 AMP65568:AMQ65569 AWL65568:AWM65569 BGH65568:BGI65569 BQD65568:BQE65569 BZZ65568:CAA65569 CJV65568:CJW65569 CTR65568:CTS65569 DDN65568:DDO65569 DNJ65568:DNK65569 DXF65568:DXG65569 EHB65568:EHC65569 EQX65568:EQY65569 FAT65568:FAU65569 FKP65568:FKQ65569 FUL65568:FUM65569 GEH65568:GEI65569 GOD65568:GOE65569 GXZ65568:GYA65569 HHV65568:HHW65569 HRR65568:HRS65569 IBN65568:IBO65569 ILJ65568:ILK65569 IVF65568:IVG65569 JFB65568:JFC65569 JOX65568:JOY65569 JYT65568:JYU65569 KIP65568:KIQ65569 KSL65568:KSM65569 LCH65568:LCI65569 LMD65568:LME65569 LVZ65568:LWA65569 MFV65568:MFW65569 MPR65568:MPS65569 MZN65568:MZO65569 NJJ65568:NJK65569 NTF65568:NTG65569 ODB65568:ODC65569 OMX65568:OMY65569 OWT65568:OWU65569 PGP65568:PGQ65569 PQL65568:PQM65569 QAH65568:QAI65569 QKD65568:QKE65569 QTZ65568:QUA65569 RDV65568:RDW65569 RNR65568:RNS65569 RXN65568:RXO65569 SHJ65568:SHK65569 SRF65568:SRG65569 TBB65568:TBC65569 TKX65568:TKY65569 TUT65568:TUU65569 UEP65568:UEQ65569 UOL65568:UOM65569 UYH65568:UYI65569 VID65568:VIE65569 VRZ65568:VSA65569 WBV65568:WBW65569 WLR65568:WLS65569 WVN65568:WVO65569 F131104:G131105 JB131104:JC131105 SX131104:SY131105 ACT131104:ACU131105 AMP131104:AMQ131105 AWL131104:AWM131105 BGH131104:BGI131105 BQD131104:BQE131105 BZZ131104:CAA131105 CJV131104:CJW131105 CTR131104:CTS131105 DDN131104:DDO131105 DNJ131104:DNK131105 DXF131104:DXG131105 EHB131104:EHC131105 EQX131104:EQY131105 FAT131104:FAU131105 FKP131104:FKQ131105 FUL131104:FUM131105 GEH131104:GEI131105 GOD131104:GOE131105 GXZ131104:GYA131105 HHV131104:HHW131105 HRR131104:HRS131105 IBN131104:IBO131105 ILJ131104:ILK131105 IVF131104:IVG131105 JFB131104:JFC131105 JOX131104:JOY131105 JYT131104:JYU131105 KIP131104:KIQ131105 KSL131104:KSM131105 LCH131104:LCI131105 LMD131104:LME131105 LVZ131104:LWA131105 MFV131104:MFW131105 MPR131104:MPS131105 MZN131104:MZO131105 NJJ131104:NJK131105 NTF131104:NTG131105 ODB131104:ODC131105 OMX131104:OMY131105 OWT131104:OWU131105 PGP131104:PGQ131105 PQL131104:PQM131105 QAH131104:QAI131105 QKD131104:QKE131105 QTZ131104:QUA131105 RDV131104:RDW131105 RNR131104:RNS131105 RXN131104:RXO131105 SHJ131104:SHK131105 SRF131104:SRG131105 TBB131104:TBC131105 TKX131104:TKY131105 TUT131104:TUU131105 UEP131104:UEQ131105 UOL131104:UOM131105 UYH131104:UYI131105 VID131104:VIE131105 VRZ131104:VSA131105 WBV131104:WBW131105 WLR131104:WLS131105 WVN131104:WVO131105 F196640:G196641 JB196640:JC196641 SX196640:SY196641 ACT196640:ACU196641 AMP196640:AMQ196641 AWL196640:AWM196641 BGH196640:BGI196641 BQD196640:BQE196641 BZZ196640:CAA196641 CJV196640:CJW196641 CTR196640:CTS196641 DDN196640:DDO196641 DNJ196640:DNK196641 DXF196640:DXG196641 EHB196640:EHC196641 EQX196640:EQY196641 FAT196640:FAU196641 FKP196640:FKQ196641 FUL196640:FUM196641 GEH196640:GEI196641 GOD196640:GOE196641 GXZ196640:GYA196641 HHV196640:HHW196641 HRR196640:HRS196641 IBN196640:IBO196641 ILJ196640:ILK196641 IVF196640:IVG196641 JFB196640:JFC196641 JOX196640:JOY196641 JYT196640:JYU196641 KIP196640:KIQ196641 KSL196640:KSM196641 LCH196640:LCI196641 LMD196640:LME196641 LVZ196640:LWA196641 MFV196640:MFW196641 MPR196640:MPS196641 MZN196640:MZO196641 NJJ196640:NJK196641 NTF196640:NTG196641 ODB196640:ODC196641 OMX196640:OMY196641 OWT196640:OWU196641 PGP196640:PGQ196641 PQL196640:PQM196641 QAH196640:QAI196641 QKD196640:QKE196641 QTZ196640:QUA196641 RDV196640:RDW196641 RNR196640:RNS196641 RXN196640:RXO196641 SHJ196640:SHK196641 SRF196640:SRG196641 TBB196640:TBC196641 TKX196640:TKY196641 TUT196640:TUU196641 UEP196640:UEQ196641 UOL196640:UOM196641 UYH196640:UYI196641 VID196640:VIE196641 VRZ196640:VSA196641 WBV196640:WBW196641 WLR196640:WLS196641 WVN196640:WVO196641 F262176:G262177 JB262176:JC262177 SX262176:SY262177 ACT262176:ACU262177 AMP262176:AMQ262177 AWL262176:AWM262177 BGH262176:BGI262177 BQD262176:BQE262177 BZZ262176:CAA262177 CJV262176:CJW262177 CTR262176:CTS262177 DDN262176:DDO262177 DNJ262176:DNK262177 DXF262176:DXG262177 EHB262176:EHC262177 EQX262176:EQY262177 FAT262176:FAU262177 FKP262176:FKQ262177 FUL262176:FUM262177 GEH262176:GEI262177 GOD262176:GOE262177 GXZ262176:GYA262177 HHV262176:HHW262177 HRR262176:HRS262177 IBN262176:IBO262177 ILJ262176:ILK262177 IVF262176:IVG262177 JFB262176:JFC262177 JOX262176:JOY262177 JYT262176:JYU262177 KIP262176:KIQ262177 KSL262176:KSM262177 LCH262176:LCI262177 LMD262176:LME262177 LVZ262176:LWA262177 MFV262176:MFW262177 MPR262176:MPS262177 MZN262176:MZO262177 NJJ262176:NJK262177 NTF262176:NTG262177 ODB262176:ODC262177 OMX262176:OMY262177 OWT262176:OWU262177 PGP262176:PGQ262177 PQL262176:PQM262177 QAH262176:QAI262177 QKD262176:QKE262177 QTZ262176:QUA262177 RDV262176:RDW262177 RNR262176:RNS262177 RXN262176:RXO262177 SHJ262176:SHK262177 SRF262176:SRG262177 TBB262176:TBC262177 TKX262176:TKY262177 TUT262176:TUU262177 UEP262176:UEQ262177 UOL262176:UOM262177 UYH262176:UYI262177 VID262176:VIE262177 VRZ262176:VSA262177 WBV262176:WBW262177 WLR262176:WLS262177 WVN262176:WVO262177 F327712:G327713 JB327712:JC327713 SX327712:SY327713 ACT327712:ACU327713 AMP327712:AMQ327713 AWL327712:AWM327713 BGH327712:BGI327713 BQD327712:BQE327713 BZZ327712:CAA327713 CJV327712:CJW327713 CTR327712:CTS327713 DDN327712:DDO327713 DNJ327712:DNK327713 DXF327712:DXG327713 EHB327712:EHC327713 EQX327712:EQY327713 FAT327712:FAU327713 FKP327712:FKQ327713 FUL327712:FUM327713 GEH327712:GEI327713 GOD327712:GOE327713 GXZ327712:GYA327713 HHV327712:HHW327713 HRR327712:HRS327713 IBN327712:IBO327713 ILJ327712:ILK327713 IVF327712:IVG327713 JFB327712:JFC327713 JOX327712:JOY327713 JYT327712:JYU327713 KIP327712:KIQ327713 KSL327712:KSM327713 LCH327712:LCI327713 LMD327712:LME327713 LVZ327712:LWA327713 MFV327712:MFW327713 MPR327712:MPS327713 MZN327712:MZO327713 NJJ327712:NJK327713 NTF327712:NTG327713 ODB327712:ODC327713 OMX327712:OMY327713 OWT327712:OWU327713 PGP327712:PGQ327713 PQL327712:PQM327713 QAH327712:QAI327713 QKD327712:QKE327713 QTZ327712:QUA327713 RDV327712:RDW327713 RNR327712:RNS327713 RXN327712:RXO327713 SHJ327712:SHK327713 SRF327712:SRG327713 TBB327712:TBC327713 TKX327712:TKY327713 TUT327712:TUU327713 UEP327712:UEQ327713 UOL327712:UOM327713 UYH327712:UYI327713 VID327712:VIE327713 VRZ327712:VSA327713 WBV327712:WBW327713 WLR327712:WLS327713 WVN327712:WVO327713 F393248:G393249 JB393248:JC393249 SX393248:SY393249 ACT393248:ACU393249 AMP393248:AMQ393249 AWL393248:AWM393249 BGH393248:BGI393249 BQD393248:BQE393249 BZZ393248:CAA393249 CJV393248:CJW393249 CTR393248:CTS393249 DDN393248:DDO393249 DNJ393248:DNK393249 DXF393248:DXG393249 EHB393248:EHC393249 EQX393248:EQY393249 FAT393248:FAU393249 FKP393248:FKQ393249 FUL393248:FUM393249 GEH393248:GEI393249 GOD393248:GOE393249 GXZ393248:GYA393249 HHV393248:HHW393249 HRR393248:HRS393249 IBN393248:IBO393249 ILJ393248:ILK393249 IVF393248:IVG393249 JFB393248:JFC393249 JOX393248:JOY393249 JYT393248:JYU393249 KIP393248:KIQ393249 KSL393248:KSM393249 LCH393248:LCI393249 LMD393248:LME393249 LVZ393248:LWA393249 MFV393248:MFW393249 MPR393248:MPS393249 MZN393248:MZO393249 NJJ393248:NJK393249 NTF393248:NTG393249 ODB393248:ODC393249 OMX393248:OMY393249 OWT393248:OWU393249 PGP393248:PGQ393249 PQL393248:PQM393249 QAH393248:QAI393249 QKD393248:QKE393249 QTZ393248:QUA393249 RDV393248:RDW393249 RNR393248:RNS393249 RXN393248:RXO393249 SHJ393248:SHK393249 SRF393248:SRG393249 TBB393248:TBC393249 TKX393248:TKY393249 TUT393248:TUU393249 UEP393248:UEQ393249 UOL393248:UOM393249 UYH393248:UYI393249 VID393248:VIE393249 VRZ393248:VSA393249 WBV393248:WBW393249 WLR393248:WLS393249 WVN393248:WVO393249 F458784:G458785 JB458784:JC458785 SX458784:SY458785 ACT458784:ACU458785 AMP458784:AMQ458785 AWL458784:AWM458785 BGH458784:BGI458785 BQD458784:BQE458785 BZZ458784:CAA458785 CJV458784:CJW458785 CTR458784:CTS458785 DDN458784:DDO458785 DNJ458784:DNK458785 DXF458784:DXG458785 EHB458784:EHC458785 EQX458784:EQY458785 FAT458784:FAU458785 FKP458784:FKQ458785 FUL458784:FUM458785 GEH458784:GEI458785 GOD458784:GOE458785 GXZ458784:GYA458785 HHV458784:HHW458785 HRR458784:HRS458785 IBN458784:IBO458785 ILJ458784:ILK458785 IVF458784:IVG458785 JFB458784:JFC458785 JOX458784:JOY458785 JYT458784:JYU458785 KIP458784:KIQ458785 KSL458784:KSM458785 LCH458784:LCI458785 LMD458784:LME458785 LVZ458784:LWA458785 MFV458784:MFW458785 MPR458784:MPS458785 MZN458784:MZO458785 NJJ458784:NJK458785 NTF458784:NTG458785 ODB458784:ODC458785 OMX458784:OMY458785 OWT458784:OWU458785 PGP458784:PGQ458785 PQL458784:PQM458785 QAH458784:QAI458785 QKD458784:QKE458785 QTZ458784:QUA458785 RDV458784:RDW458785 RNR458784:RNS458785 RXN458784:RXO458785 SHJ458784:SHK458785 SRF458784:SRG458785 TBB458784:TBC458785 TKX458784:TKY458785 TUT458784:TUU458785 UEP458784:UEQ458785 UOL458784:UOM458785 UYH458784:UYI458785 VID458784:VIE458785 VRZ458784:VSA458785 WBV458784:WBW458785 WLR458784:WLS458785 WVN458784:WVO458785 F524320:G524321 JB524320:JC524321 SX524320:SY524321 ACT524320:ACU524321 AMP524320:AMQ524321 AWL524320:AWM524321 BGH524320:BGI524321 BQD524320:BQE524321 BZZ524320:CAA524321 CJV524320:CJW524321 CTR524320:CTS524321 DDN524320:DDO524321 DNJ524320:DNK524321 DXF524320:DXG524321 EHB524320:EHC524321 EQX524320:EQY524321 FAT524320:FAU524321 FKP524320:FKQ524321 FUL524320:FUM524321 GEH524320:GEI524321 GOD524320:GOE524321 GXZ524320:GYA524321 HHV524320:HHW524321 HRR524320:HRS524321 IBN524320:IBO524321 ILJ524320:ILK524321 IVF524320:IVG524321 JFB524320:JFC524321 JOX524320:JOY524321 JYT524320:JYU524321 KIP524320:KIQ524321 KSL524320:KSM524321 LCH524320:LCI524321 LMD524320:LME524321 LVZ524320:LWA524321 MFV524320:MFW524321 MPR524320:MPS524321 MZN524320:MZO524321 NJJ524320:NJK524321 NTF524320:NTG524321 ODB524320:ODC524321 OMX524320:OMY524321 OWT524320:OWU524321 PGP524320:PGQ524321 PQL524320:PQM524321 QAH524320:QAI524321 QKD524320:QKE524321 QTZ524320:QUA524321 RDV524320:RDW524321 RNR524320:RNS524321 RXN524320:RXO524321 SHJ524320:SHK524321 SRF524320:SRG524321 TBB524320:TBC524321 TKX524320:TKY524321 TUT524320:TUU524321 UEP524320:UEQ524321 UOL524320:UOM524321 UYH524320:UYI524321 VID524320:VIE524321 VRZ524320:VSA524321 WBV524320:WBW524321 WLR524320:WLS524321 WVN524320:WVO524321 F589856:G589857 JB589856:JC589857 SX589856:SY589857 ACT589856:ACU589857 AMP589856:AMQ589857 AWL589856:AWM589857 BGH589856:BGI589857 BQD589856:BQE589857 BZZ589856:CAA589857 CJV589856:CJW589857 CTR589856:CTS589857 DDN589856:DDO589857 DNJ589856:DNK589857 DXF589856:DXG589857 EHB589856:EHC589857 EQX589856:EQY589857 FAT589856:FAU589857 FKP589856:FKQ589857 FUL589856:FUM589857 GEH589856:GEI589857 GOD589856:GOE589857 GXZ589856:GYA589857 HHV589856:HHW589857 HRR589856:HRS589857 IBN589856:IBO589857 ILJ589856:ILK589857 IVF589856:IVG589857 JFB589856:JFC589857 JOX589856:JOY589857 JYT589856:JYU589857 KIP589856:KIQ589857 KSL589856:KSM589857 LCH589856:LCI589857 LMD589856:LME589857 LVZ589856:LWA589857 MFV589856:MFW589857 MPR589856:MPS589857 MZN589856:MZO589857 NJJ589856:NJK589857 NTF589856:NTG589857 ODB589856:ODC589857 OMX589856:OMY589857 OWT589856:OWU589857 PGP589856:PGQ589857 PQL589856:PQM589857 QAH589856:QAI589857 QKD589856:QKE589857 QTZ589856:QUA589857 RDV589856:RDW589857 RNR589856:RNS589857 RXN589856:RXO589857 SHJ589856:SHK589857 SRF589856:SRG589857 TBB589856:TBC589857 TKX589856:TKY589857 TUT589856:TUU589857 UEP589856:UEQ589857 UOL589856:UOM589857 UYH589856:UYI589857 VID589856:VIE589857 VRZ589856:VSA589857 WBV589856:WBW589857 WLR589856:WLS589857 WVN589856:WVO589857 F655392:G655393 JB655392:JC655393 SX655392:SY655393 ACT655392:ACU655393 AMP655392:AMQ655393 AWL655392:AWM655393 BGH655392:BGI655393 BQD655392:BQE655393 BZZ655392:CAA655393 CJV655392:CJW655393 CTR655392:CTS655393 DDN655392:DDO655393 DNJ655392:DNK655393 DXF655392:DXG655393 EHB655392:EHC655393 EQX655392:EQY655393 FAT655392:FAU655393 FKP655392:FKQ655393 FUL655392:FUM655393 GEH655392:GEI655393 GOD655392:GOE655393 GXZ655392:GYA655393 HHV655392:HHW655393 HRR655392:HRS655393 IBN655392:IBO655393 ILJ655392:ILK655393 IVF655392:IVG655393 JFB655392:JFC655393 JOX655392:JOY655393 JYT655392:JYU655393 KIP655392:KIQ655393 KSL655392:KSM655393 LCH655392:LCI655393 LMD655392:LME655393 LVZ655392:LWA655393 MFV655392:MFW655393 MPR655392:MPS655393 MZN655392:MZO655393 NJJ655392:NJK655393 NTF655392:NTG655393 ODB655392:ODC655393 OMX655392:OMY655393 OWT655392:OWU655393 PGP655392:PGQ655393 PQL655392:PQM655393 QAH655392:QAI655393 QKD655392:QKE655393 QTZ655392:QUA655393 RDV655392:RDW655393 RNR655392:RNS655393 RXN655392:RXO655393 SHJ655392:SHK655393 SRF655392:SRG655393 TBB655392:TBC655393 TKX655392:TKY655393 TUT655392:TUU655393 UEP655392:UEQ655393 UOL655392:UOM655393 UYH655392:UYI655393 VID655392:VIE655393 VRZ655392:VSA655393 WBV655392:WBW655393 WLR655392:WLS655393 WVN655392:WVO655393 F720928:G720929 JB720928:JC720929 SX720928:SY720929 ACT720928:ACU720929 AMP720928:AMQ720929 AWL720928:AWM720929 BGH720928:BGI720929 BQD720928:BQE720929 BZZ720928:CAA720929 CJV720928:CJW720929 CTR720928:CTS720929 DDN720928:DDO720929 DNJ720928:DNK720929 DXF720928:DXG720929 EHB720928:EHC720929 EQX720928:EQY720929 FAT720928:FAU720929 FKP720928:FKQ720929 FUL720928:FUM720929 GEH720928:GEI720929 GOD720928:GOE720929 GXZ720928:GYA720929 HHV720928:HHW720929 HRR720928:HRS720929 IBN720928:IBO720929 ILJ720928:ILK720929 IVF720928:IVG720929 JFB720928:JFC720929 JOX720928:JOY720929 JYT720928:JYU720929 KIP720928:KIQ720929 KSL720928:KSM720929 LCH720928:LCI720929 LMD720928:LME720929 LVZ720928:LWA720929 MFV720928:MFW720929 MPR720928:MPS720929 MZN720928:MZO720929 NJJ720928:NJK720929 NTF720928:NTG720929 ODB720928:ODC720929 OMX720928:OMY720929 OWT720928:OWU720929 PGP720928:PGQ720929 PQL720928:PQM720929 QAH720928:QAI720929 QKD720928:QKE720929 QTZ720928:QUA720929 RDV720928:RDW720929 RNR720928:RNS720929 RXN720928:RXO720929 SHJ720928:SHK720929 SRF720928:SRG720929 TBB720928:TBC720929 TKX720928:TKY720929 TUT720928:TUU720929 UEP720928:UEQ720929 UOL720928:UOM720929 UYH720928:UYI720929 VID720928:VIE720929 VRZ720928:VSA720929 WBV720928:WBW720929 WLR720928:WLS720929 WVN720928:WVO720929 F786464:G786465 JB786464:JC786465 SX786464:SY786465 ACT786464:ACU786465 AMP786464:AMQ786465 AWL786464:AWM786465 BGH786464:BGI786465 BQD786464:BQE786465 BZZ786464:CAA786465 CJV786464:CJW786465 CTR786464:CTS786465 DDN786464:DDO786465 DNJ786464:DNK786465 DXF786464:DXG786465 EHB786464:EHC786465 EQX786464:EQY786465 FAT786464:FAU786465 FKP786464:FKQ786465 FUL786464:FUM786465 GEH786464:GEI786465 GOD786464:GOE786465 GXZ786464:GYA786465 HHV786464:HHW786465 HRR786464:HRS786465 IBN786464:IBO786465 ILJ786464:ILK786465 IVF786464:IVG786465 JFB786464:JFC786465 JOX786464:JOY786465 JYT786464:JYU786465 KIP786464:KIQ786465 KSL786464:KSM786465 LCH786464:LCI786465 LMD786464:LME786465 LVZ786464:LWA786465 MFV786464:MFW786465 MPR786464:MPS786465 MZN786464:MZO786465 NJJ786464:NJK786465 NTF786464:NTG786465 ODB786464:ODC786465 OMX786464:OMY786465 OWT786464:OWU786465 PGP786464:PGQ786465 PQL786464:PQM786465 QAH786464:QAI786465 QKD786464:QKE786465 QTZ786464:QUA786465 RDV786464:RDW786465 RNR786464:RNS786465 RXN786464:RXO786465 SHJ786464:SHK786465 SRF786464:SRG786465 TBB786464:TBC786465 TKX786464:TKY786465 TUT786464:TUU786465 UEP786464:UEQ786465 UOL786464:UOM786465 UYH786464:UYI786465 VID786464:VIE786465 VRZ786464:VSA786465 WBV786464:WBW786465 WLR786464:WLS786465 WVN786464:WVO786465 F852000:G852001 JB852000:JC852001 SX852000:SY852001 ACT852000:ACU852001 AMP852000:AMQ852001 AWL852000:AWM852001 BGH852000:BGI852001 BQD852000:BQE852001 BZZ852000:CAA852001 CJV852000:CJW852001 CTR852000:CTS852001 DDN852000:DDO852001 DNJ852000:DNK852001 DXF852000:DXG852001 EHB852000:EHC852001 EQX852000:EQY852001 FAT852000:FAU852001 FKP852000:FKQ852001 FUL852000:FUM852001 GEH852000:GEI852001 GOD852000:GOE852001 GXZ852000:GYA852001 HHV852000:HHW852001 HRR852000:HRS852001 IBN852000:IBO852001 ILJ852000:ILK852001 IVF852000:IVG852001 JFB852000:JFC852001 JOX852000:JOY852001 JYT852000:JYU852001 KIP852000:KIQ852001 KSL852000:KSM852001 LCH852000:LCI852001 LMD852000:LME852001 LVZ852000:LWA852001 MFV852000:MFW852001 MPR852000:MPS852001 MZN852000:MZO852001 NJJ852000:NJK852001 NTF852000:NTG852001 ODB852000:ODC852001 OMX852000:OMY852001 OWT852000:OWU852001 PGP852000:PGQ852001 PQL852000:PQM852001 QAH852000:QAI852001 QKD852000:QKE852001 QTZ852000:QUA852001 RDV852000:RDW852001 RNR852000:RNS852001 RXN852000:RXO852001 SHJ852000:SHK852001 SRF852000:SRG852001 TBB852000:TBC852001 TKX852000:TKY852001 TUT852000:TUU852001 UEP852000:UEQ852001 UOL852000:UOM852001 UYH852000:UYI852001 VID852000:VIE852001 VRZ852000:VSA852001 WBV852000:WBW852001 WLR852000:WLS852001 WVN852000:WVO852001 F917536:G917537 JB917536:JC917537 SX917536:SY917537 ACT917536:ACU917537 AMP917536:AMQ917537 AWL917536:AWM917537 BGH917536:BGI917537 BQD917536:BQE917537 BZZ917536:CAA917537 CJV917536:CJW917537 CTR917536:CTS917537 DDN917536:DDO917537 DNJ917536:DNK917537 DXF917536:DXG917537 EHB917536:EHC917537 EQX917536:EQY917537 FAT917536:FAU917537 FKP917536:FKQ917537 FUL917536:FUM917537 GEH917536:GEI917537 GOD917536:GOE917537 GXZ917536:GYA917537 HHV917536:HHW917537 HRR917536:HRS917537 IBN917536:IBO917537 ILJ917536:ILK917537 IVF917536:IVG917537 JFB917536:JFC917537 JOX917536:JOY917537 JYT917536:JYU917537 KIP917536:KIQ917537 KSL917536:KSM917537 LCH917536:LCI917537 LMD917536:LME917537 LVZ917536:LWA917537 MFV917536:MFW917537 MPR917536:MPS917537 MZN917536:MZO917537 NJJ917536:NJK917537 NTF917536:NTG917537 ODB917536:ODC917537 OMX917536:OMY917537 OWT917536:OWU917537 PGP917536:PGQ917537 PQL917536:PQM917537 QAH917536:QAI917537 QKD917536:QKE917537 QTZ917536:QUA917537 RDV917536:RDW917537 RNR917536:RNS917537 RXN917536:RXO917537 SHJ917536:SHK917537 SRF917536:SRG917537 TBB917536:TBC917537 TKX917536:TKY917537 TUT917536:TUU917537 UEP917536:UEQ917537 UOL917536:UOM917537 UYH917536:UYI917537 VID917536:VIE917537 VRZ917536:VSA917537 WBV917536:WBW917537 WLR917536:WLS917537 WVN917536:WVO917537 F983072:G983073 JB983072:JC983073 SX983072:SY983073 ACT983072:ACU983073 AMP983072:AMQ983073 AWL983072:AWM983073 BGH983072:BGI983073 BQD983072:BQE983073 BZZ983072:CAA983073 CJV983072:CJW983073 CTR983072:CTS983073 DDN983072:DDO983073 DNJ983072:DNK983073 DXF983072:DXG983073 EHB983072:EHC983073 EQX983072:EQY983073 FAT983072:FAU983073 FKP983072:FKQ983073 FUL983072:FUM983073 GEH983072:GEI983073 GOD983072:GOE983073 GXZ983072:GYA983073 HHV983072:HHW983073 HRR983072:HRS983073 IBN983072:IBO983073 ILJ983072:ILK983073 IVF983072:IVG983073 JFB983072:JFC983073 JOX983072:JOY983073 JYT983072:JYU983073 KIP983072:KIQ983073 KSL983072:KSM983073 LCH983072:LCI983073 LMD983072:LME983073 LVZ983072:LWA983073 MFV983072:MFW983073 MPR983072:MPS983073 MZN983072:MZO983073 NJJ983072:NJK983073 NTF983072:NTG983073 ODB983072:ODC983073 OMX983072:OMY983073 OWT983072:OWU983073 PGP983072:PGQ983073 PQL983072:PQM983073 QAH983072:QAI983073 QKD983072:QKE983073 QTZ983072:QUA983073 RDV983072:RDW983073 RNR983072:RNS983073 RXN983072:RXO983073 SHJ983072:SHK983073 SRF983072:SRG983073 TBB983072:TBC983073 TKX983072:TKY983073 TUT983072:TUU983073 UEP983072:UEQ983073 UOL983072:UOM983073 UYH983072:UYI983073 VID983072:VIE983073 VRZ983072:VSA983073 WBV983072:WBW983073 WLR983072:WLS983073 WVN983072:WVO983073 F31:G31 JB31:JC31 SX31:SY31 ACT31:ACU31 AMP31:AMQ31 AWL31:AWM31 BGH31:BGI31 BQD31:BQE31 BZZ31:CAA31 CJV31:CJW31 CTR31:CTS31 DDN31:DDO31 DNJ31:DNK31 DXF31:DXG31 EHB31:EHC31 EQX31:EQY31 FAT31:FAU31 FKP31:FKQ31 FUL31:FUM31 GEH31:GEI31 GOD31:GOE31 GXZ31:GYA31 HHV31:HHW31 HRR31:HRS31 IBN31:IBO31 ILJ31:ILK31 IVF31:IVG31 JFB31:JFC31 JOX31:JOY31 JYT31:JYU31 KIP31:KIQ31 KSL31:KSM31 LCH31:LCI31 LMD31:LME31 LVZ31:LWA31 MFV31:MFW31 MPR31:MPS31 MZN31:MZO31 NJJ31:NJK31 NTF31:NTG31 ODB31:ODC31 OMX31:OMY31 OWT31:OWU31 PGP31:PGQ31 PQL31:PQM31 QAH31:QAI31 QKD31:QKE31 QTZ31:QUA31 RDV31:RDW31 RNR31:RNS31 RXN31:RXO31 SHJ31:SHK31 SRF31:SRG31 TBB31:TBC31 TKX31:TKY31 TUT31:TUU31 UEP31:UEQ31 UOL31:UOM31 UYH31:UYI31 VID31:VIE31 VRZ31:VSA31 WBV31:WBW31 WLR31:WLS31 WVN31:WVO31 F65557:G65557 JB65557:JC65557 SX65557:SY65557 ACT65557:ACU65557 AMP65557:AMQ65557 AWL65557:AWM65557 BGH65557:BGI65557 BQD65557:BQE65557 BZZ65557:CAA65557 CJV65557:CJW65557 CTR65557:CTS65557 DDN65557:DDO65557 DNJ65557:DNK65557 DXF65557:DXG65557 EHB65557:EHC65557 EQX65557:EQY65557 FAT65557:FAU65557 FKP65557:FKQ65557 FUL65557:FUM65557 GEH65557:GEI65557 GOD65557:GOE65557 GXZ65557:GYA65557 HHV65557:HHW65557 HRR65557:HRS65557 IBN65557:IBO65557 ILJ65557:ILK65557 IVF65557:IVG65557 JFB65557:JFC65557 JOX65557:JOY65557 JYT65557:JYU65557 KIP65557:KIQ65557 KSL65557:KSM65557 LCH65557:LCI65557 LMD65557:LME65557 LVZ65557:LWA65557 MFV65557:MFW65557 MPR65557:MPS65557 MZN65557:MZO65557 NJJ65557:NJK65557 NTF65557:NTG65557 ODB65557:ODC65557 OMX65557:OMY65557 OWT65557:OWU65557 PGP65557:PGQ65557 PQL65557:PQM65557 QAH65557:QAI65557 QKD65557:QKE65557 QTZ65557:QUA65557 RDV65557:RDW65557 RNR65557:RNS65557 RXN65557:RXO65557 SHJ65557:SHK65557 SRF65557:SRG65557 TBB65557:TBC65557 TKX65557:TKY65557 TUT65557:TUU65557 UEP65557:UEQ65557 UOL65557:UOM65557 UYH65557:UYI65557 VID65557:VIE65557 VRZ65557:VSA65557 WBV65557:WBW65557 WLR65557:WLS65557 WVN65557:WVO65557 F131093:G131093 JB131093:JC131093 SX131093:SY131093 ACT131093:ACU131093 AMP131093:AMQ131093 AWL131093:AWM131093 BGH131093:BGI131093 BQD131093:BQE131093 BZZ131093:CAA131093 CJV131093:CJW131093 CTR131093:CTS131093 DDN131093:DDO131093 DNJ131093:DNK131093 DXF131093:DXG131093 EHB131093:EHC131093 EQX131093:EQY131093 FAT131093:FAU131093 FKP131093:FKQ131093 FUL131093:FUM131093 GEH131093:GEI131093 GOD131093:GOE131093 GXZ131093:GYA131093 HHV131093:HHW131093 HRR131093:HRS131093 IBN131093:IBO131093 ILJ131093:ILK131093 IVF131093:IVG131093 JFB131093:JFC131093 JOX131093:JOY131093 JYT131093:JYU131093 KIP131093:KIQ131093 KSL131093:KSM131093 LCH131093:LCI131093 LMD131093:LME131093 LVZ131093:LWA131093 MFV131093:MFW131093 MPR131093:MPS131093 MZN131093:MZO131093 NJJ131093:NJK131093 NTF131093:NTG131093 ODB131093:ODC131093 OMX131093:OMY131093 OWT131093:OWU131093 PGP131093:PGQ131093 PQL131093:PQM131093 QAH131093:QAI131093 QKD131093:QKE131093 QTZ131093:QUA131093 RDV131093:RDW131093 RNR131093:RNS131093 RXN131093:RXO131093 SHJ131093:SHK131093 SRF131093:SRG131093 TBB131093:TBC131093 TKX131093:TKY131093 TUT131093:TUU131093 UEP131093:UEQ131093 UOL131093:UOM131093 UYH131093:UYI131093 VID131093:VIE131093 VRZ131093:VSA131093 WBV131093:WBW131093 WLR131093:WLS131093 WVN131093:WVO131093 F196629:G196629 JB196629:JC196629 SX196629:SY196629 ACT196629:ACU196629 AMP196629:AMQ196629 AWL196629:AWM196629 BGH196629:BGI196629 BQD196629:BQE196629 BZZ196629:CAA196629 CJV196629:CJW196629 CTR196629:CTS196629 DDN196629:DDO196629 DNJ196629:DNK196629 DXF196629:DXG196629 EHB196629:EHC196629 EQX196629:EQY196629 FAT196629:FAU196629 FKP196629:FKQ196629 FUL196629:FUM196629 GEH196629:GEI196629 GOD196629:GOE196629 GXZ196629:GYA196629 HHV196629:HHW196629 HRR196629:HRS196629 IBN196629:IBO196629 ILJ196629:ILK196629 IVF196629:IVG196629 JFB196629:JFC196629 JOX196629:JOY196629 JYT196629:JYU196629 KIP196629:KIQ196629 KSL196629:KSM196629 LCH196629:LCI196629 LMD196629:LME196629 LVZ196629:LWA196629 MFV196629:MFW196629 MPR196629:MPS196629 MZN196629:MZO196629 NJJ196629:NJK196629 NTF196629:NTG196629 ODB196629:ODC196629 OMX196629:OMY196629 OWT196629:OWU196629 PGP196629:PGQ196629 PQL196629:PQM196629 QAH196629:QAI196629 QKD196629:QKE196629 QTZ196629:QUA196629 RDV196629:RDW196629 RNR196629:RNS196629 RXN196629:RXO196629 SHJ196629:SHK196629 SRF196629:SRG196629 TBB196629:TBC196629 TKX196629:TKY196629 TUT196629:TUU196629 UEP196629:UEQ196629 UOL196629:UOM196629 UYH196629:UYI196629 VID196629:VIE196629 VRZ196629:VSA196629 WBV196629:WBW196629 WLR196629:WLS196629 WVN196629:WVO196629 F262165:G262165 JB262165:JC262165 SX262165:SY262165 ACT262165:ACU262165 AMP262165:AMQ262165 AWL262165:AWM262165 BGH262165:BGI262165 BQD262165:BQE262165 BZZ262165:CAA262165 CJV262165:CJW262165 CTR262165:CTS262165 DDN262165:DDO262165 DNJ262165:DNK262165 DXF262165:DXG262165 EHB262165:EHC262165 EQX262165:EQY262165 FAT262165:FAU262165 FKP262165:FKQ262165 FUL262165:FUM262165 GEH262165:GEI262165 GOD262165:GOE262165 GXZ262165:GYA262165 HHV262165:HHW262165 HRR262165:HRS262165 IBN262165:IBO262165 ILJ262165:ILK262165 IVF262165:IVG262165 JFB262165:JFC262165 JOX262165:JOY262165 JYT262165:JYU262165 KIP262165:KIQ262165 KSL262165:KSM262165 LCH262165:LCI262165 LMD262165:LME262165 LVZ262165:LWA262165 MFV262165:MFW262165 MPR262165:MPS262165 MZN262165:MZO262165 NJJ262165:NJK262165 NTF262165:NTG262165 ODB262165:ODC262165 OMX262165:OMY262165 OWT262165:OWU262165 PGP262165:PGQ262165 PQL262165:PQM262165 QAH262165:QAI262165 QKD262165:QKE262165 QTZ262165:QUA262165 RDV262165:RDW262165 RNR262165:RNS262165 RXN262165:RXO262165 SHJ262165:SHK262165 SRF262165:SRG262165 TBB262165:TBC262165 TKX262165:TKY262165 TUT262165:TUU262165 UEP262165:UEQ262165 UOL262165:UOM262165 UYH262165:UYI262165 VID262165:VIE262165 VRZ262165:VSA262165 WBV262165:WBW262165 WLR262165:WLS262165 WVN262165:WVO262165 F327701:G327701 JB327701:JC327701 SX327701:SY327701 ACT327701:ACU327701 AMP327701:AMQ327701 AWL327701:AWM327701 BGH327701:BGI327701 BQD327701:BQE327701 BZZ327701:CAA327701 CJV327701:CJW327701 CTR327701:CTS327701 DDN327701:DDO327701 DNJ327701:DNK327701 DXF327701:DXG327701 EHB327701:EHC327701 EQX327701:EQY327701 FAT327701:FAU327701 FKP327701:FKQ327701 FUL327701:FUM327701 GEH327701:GEI327701 GOD327701:GOE327701 GXZ327701:GYA327701 HHV327701:HHW327701 HRR327701:HRS327701 IBN327701:IBO327701 ILJ327701:ILK327701 IVF327701:IVG327701 JFB327701:JFC327701 JOX327701:JOY327701 JYT327701:JYU327701 KIP327701:KIQ327701 KSL327701:KSM327701 LCH327701:LCI327701 LMD327701:LME327701 LVZ327701:LWA327701 MFV327701:MFW327701 MPR327701:MPS327701 MZN327701:MZO327701 NJJ327701:NJK327701 NTF327701:NTG327701 ODB327701:ODC327701 OMX327701:OMY327701 OWT327701:OWU327701 PGP327701:PGQ327701 PQL327701:PQM327701 QAH327701:QAI327701 QKD327701:QKE327701 QTZ327701:QUA327701 RDV327701:RDW327701 RNR327701:RNS327701 RXN327701:RXO327701 SHJ327701:SHK327701 SRF327701:SRG327701 TBB327701:TBC327701 TKX327701:TKY327701 TUT327701:TUU327701 UEP327701:UEQ327701 UOL327701:UOM327701 UYH327701:UYI327701 VID327701:VIE327701 VRZ327701:VSA327701 WBV327701:WBW327701 WLR327701:WLS327701 WVN327701:WVO327701 F393237:G393237 JB393237:JC393237 SX393237:SY393237 ACT393237:ACU393237 AMP393237:AMQ393237 AWL393237:AWM393237 BGH393237:BGI393237 BQD393237:BQE393237 BZZ393237:CAA393237 CJV393237:CJW393237 CTR393237:CTS393237 DDN393237:DDO393237 DNJ393237:DNK393237 DXF393237:DXG393237 EHB393237:EHC393237 EQX393237:EQY393237 FAT393237:FAU393237 FKP393237:FKQ393237 FUL393237:FUM393237 GEH393237:GEI393237 GOD393237:GOE393237 GXZ393237:GYA393237 HHV393237:HHW393237 HRR393237:HRS393237 IBN393237:IBO393237 ILJ393237:ILK393237 IVF393237:IVG393237 JFB393237:JFC393237 JOX393237:JOY393237 JYT393237:JYU393237 KIP393237:KIQ393237 KSL393237:KSM393237 LCH393237:LCI393237 LMD393237:LME393237 LVZ393237:LWA393237 MFV393237:MFW393237 MPR393237:MPS393237 MZN393237:MZO393237 NJJ393237:NJK393237 NTF393237:NTG393237 ODB393237:ODC393237 OMX393237:OMY393237 OWT393237:OWU393237 PGP393237:PGQ393237 PQL393237:PQM393237 QAH393237:QAI393237 QKD393237:QKE393237 QTZ393237:QUA393237 RDV393237:RDW393237 RNR393237:RNS393237 RXN393237:RXO393237 SHJ393237:SHK393237 SRF393237:SRG393237 TBB393237:TBC393237 TKX393237:TKY393237 TUT393237:TUU393237 UEP393237:UEQ393237 UOL393237:UOM393237 UYH393237:UYI393237 VID393237:VIE393237 VRZ393237:VSA393237 WBV393237:WBW393237 WLR393237:WLS393237 WVN393237:WVO393237 F458773:G458773 JB458773:JC458773 SX458773:SY458773 ACT458773:ACU458773 AMP458773:AMQ458773 AWL458773:AWM458773 BGH458773:BGI458773 BQD458773:BQE458773 BZZ458773:CAA458773 CJV458773:CJW458773 CTR458773:CTS458773 DDN458773:DDO458773 DNJ458773:DNK458773 DXF458773:DXG458773 EHB458773:EHC458773 EQX458773:EQY458773 FAT458773:FAU458773 FKP458773:FKQ458773 FUL458773:FUM458773 GEH458773:GEI458773 GOD458773:GOE458773 GXZ458773:GYA458773 HHV458773:HHW458773 HRR458773:HRS458773 IBN458773:IBO458773 ILJ458773:ILK458773 IVF458773:IVG458773 JFB458773:JFC458773 JOX458773:JOY458773 JYT458773:JYU458773 KIP458773:KIQ458773 KSL458773:KSM458773 LCH458773:LCI458773 LMD458773:LME458773 LVZ458773:LWA458773 MFV458773:MFW458773 MPR458773:MPS458773 MZN458773:MZO458773 NJJ458773:NJK458773 NTF458773:NTG458773 ODB458773:ODC458773 OMX458773:OMY458773 OWT458773:OWU458773 PGP458773:PGQ458773 PQL458773:PQM458773 QAH458773:QAI458773 QKD458773:QKE458773 QTZ458773:QUA458773 RDV458773:RDW458773 RNR458773:RNS458773 RXN458773:RXO458773 SHJ458773:SHK458773 SRF458773:SRG458773 TBB458773:TBC458773 TKX458773:TKY458773 TUT458773:TUU458773 UEP458773:UEQ458773 UOL458773:UOM458773 UYH458773:UYI458773 VID458773:VIE458773 VRZ458773:VSA458773 WBV458773:WBW458773 WLR458773:WLS458773 WVN458773:WVO458773 F524309:G524309 JB524309:JC524309 SX524309:SY524309 ACT524309:ACU524309 AMP524309:AMQ524309 AWL524309:AWM524309 BGH524309:BGI524309 BQD524309:BQE524309 BZZ524309:CAA524309 CJV524309:CJW524309 CTR524309:CTS524309 DDN524309:DDO524309 DNJ524309:DNK524309 DXF524309:DXG524309 EHB524309:EHC524309 EQX524309:EQY524309 FAT524309:FAU524309 FKP524309:FKQ524309 FUL524309:FUM524309 GEH524309:GEI524309 GOD524309:GOE524309 GXZ524309:GYA524309 HHV524309:HHW524309 HRR524309:HRS524309 IBN524309:IBO524309 ILJ524309:ILK524309 IVF524309:IVG524309 JFB524309:JFC524309 JOX524309:JOY524309 JYT524309:JYU524309 KIP524309:KIQ524309 KSL524309:KSM524309 LCH524309:LCI524309 LMD524309:LME524309 LVZ524309:LWA524309 MFV524309:MFW524309 MPR524309:MPS524309 MZN524309:MZO524309 NJJ524309:NJK524309 NTF524309:NTG524309 ODB524309:ODC524309 OMX524309:OMY524309 OWT524309:OWU524309 PGP524309:PGQ524309 PQL524309:PQM524309 QAH524309:QAI524309 QKD524309:QKE524309 QTZ524309:QUA524309 RDV524309:RDW524309 RNR524309:RNS524309 RXN524309:RXO524309 SHJ524309:SHK524309 SRF524309:SRG524309 TBB524309:TBC524309 TKX524309:TKY524309 TUT524309:TUU524309 UEP524309:UEQ524309 UOL524309:UOM524309 UYH524309:UYI524309 VID524309:VIE524309 VRZ524309:VSA524309 WBV524309:WBW524309 WLR524309:WLS524309 WVN524309:WVO524309 F589845:G589845 JB589845:JC589845 SX589845:SY589845 ACT589845:ACU589845 AMP589845:AMQ589845 AWL589845:AWM589845 BGH589845:BGI589845 BQD589845:BQE589845 BZZ589845:CAA589845 CJV589845:CJW589845 CTR589845:CTS589845 DDN589845:DDO589845 DNJ589845:DNK589845 DXF589845:DXG589845 EHB589845:EHC589845 EQX589845:EQY589845 FAT589845:FAU589845 FKP589845:FKQ589845 FUL589845:FUM589845 GEH589845:GEI589845 GOD589845:GOE589845 GXZ589845:GYA589845 HHV589845:HHW589845 HRR589845:HRS589845 IBN589845:IBO589845 ILJ589845:ILK589845 IVF589845:IVG589845 JFB589845:JFC589845 JOX589845:JOY589845 JYT589845:JYU589845 KIP589845:KIQ589845 KSL589845:KSM589845 LCH589845:LCI589845 LMD589845:LME589845 LVZ589845:LWA589845 MFV589845:MFW589845 MPR589845:MPS589845 MZN589845:MZO589845 NJJ589845:NJK589845 NTF589845:NTG589845 ODB589845:ODC589845 OMX589845:OMY589845 OWT589845:OWU589845 PGP589845:PGQ589845 PQL589845:PQM589845 QAH589845:QAI589845 QKD589845:QKE589845 QTZ589845:QUA589845 RDV589845:RDW589845 RNR589845:RNS589845 RXN589845:RXO589845 SHJ589845:SHK589845 SRF589845:SRG589845 TBB589845:TBC589845 TKX589845:TKY589845 TUT589845:TUU589845 UEP589845:UEQ589845 UOL589845:UOM589845 UYH589845:UYI589845 VID589845:VIE589845 VRZ589845:VSA589845 WBV589845:WBW589845 WLR589845:WLS589845 WVN589845:WVO589845 F655381:G655381 JB655381:JC655381 SX655381:SY655381 ACT655381:ACU655381 AMP655381:AMQ655381 AWL655381:AWM655381 BGH655381:BGI655381 BQD655381:BQE655381 BZZ655381:CAA655381 CJV655381:CJW655381 CTR655381:CTS655381 DDN655381:DDO655381 DNJ655381:DNK655381 DXF655381:DXG655381 EHB655381:EHC655381 EQX655381:EQY655381 FAT655381:FAU655381 FKP655381:FKQ655381 FUL655381:FUM655381 GEH655381:GEI655381 GOD655381:GOE655381 GXZ655381:GYA655381 HHV655381:HHW655381 HRR655381:HRS655381 IBN655381:IBO655381 ILJ655381:ILK655381 IVF655381:IVG655381 JFB655381:JFC655381 JOX655381:JOY655381 JYT655381:JYU655381 KIP655381:KIQ655381 KSL655381:KSM655381 LCH655381:LCI655381 LMD655381:LME655381 LVZ655381:LWA655381 MFV655381:MFW655381 MPR655381:MPS655381 MZN655381:MZO655381 NJJ655381:NJK655381 NTF655381:NTG655381 ODB655381:ODC655381 OMX655381:OMY655381 OWT655381:OWU655381 PGP655381:PGQ655381 PQL655381:PQM655381 QAH655381:QAI655381 QKD655381:QKE655381 QTZ655381:QUA655381 RDV655381:RDW655381 RNR655381:RNS655381 RXN655381:RXO655381 SHJ655381:SHK655381 SRF655381:SRG655381 TBB655381:TBC655381 TKX655381:TKY655381 TUT655381:TUU655381 UEP655381:UEQ655381 UOL655381:UOM655381 UYH655381:UYI655381 VID655381:VIE655381 VRZ655381:VSA655381 WBV655381:WBW655381 WLR655381:WLS655381 WVN655381:WVO655381 F720917:G720917 JB720917:JC720917 SX720917:SY720917 ACT720917:ACU720917 AMP720917:AMQ720917 AWL720917:AWM720917 BGH720917:BGI720917 BQD720917:BQE720917 BZZ720917:CAA720917 CJV720917:CJW720917 CTR720917:CTS720917 DDN720917:DDO720917 DNJ720917:DNK720917 DXF720917:DXG720917 EHB720917:EHC720917 EQX720917:EQY720917 FAT720917:FAU720917 FKP720917:FKQ720917 FUL720917:FUM720917 GEH720917:GEI720917 GOD720917:GOE720917 GXZ720917:GYA720917 HHV720917:HHW720917 HRR720917:HRS720917 IBN720917:IBO720917 ILJ720917:ILK720917 IVF720917:IVG720917 JFB720917:JFC720917 JOX720917:JOY720917 JYT720917:JYU720917 KIP720917:KIQ720917 KSL720917:KSM720917 LCH720917:LCI720917 LMD720917:LME720917 LVZ720917:LWA720917 MFV720917:MFW720917 MPR720917:MPS720917 MZN720917:MZO720917 NJJ720917:NJK720917 NTF720917:NTG720917 ODB720917:ODC720917 OMX720917:OMY720917 OWT720917:OWU720917 PGP720917:PGQ720917 PQL720917:PQM720917 QAH720917:QAI720917 QKD720917:QKE720917 QTZ720917:QUA720917 RDV720917:RDW720917 RNR720917:RNS720917 RXN720917:RXO720917 SHJ720917:SHK720917 SRF720917:SRG720917 TBB720917:TBC720917 TKX720917:TKY720917 TUT720917:TUU720917 UEP720917:UEQ720917 UOL720917:UOM720917 UYH720917:UYI720917 VID720917:VIE720917 VRZ720917:VSA720917 WBV720917:WBW720917 WLR720917:WLS720917 WVN720917:WVO720917 F786453:G786453 JB786453:JC786453 SX786453:SY786453 ACT786453:ACU786453 AMP786453:AMQ786453 AWL786453:AWM786453 BGH786453:BGI786453 BQD786453:BQE786453 BZZ786453:CAA786453 CJV786453:CJW786453 CTR786453:CTS786453 DDN786453:DDO786453 DNJ786453:DNK786453 DXF786453:DXG786453 EHB786453:EHC786453 EQX786453:EQY786453 FAT786453:FAU786453 FKP786453:FKQ786453 FUL786453:FUM786453 GEH786453:GEI786453 GOD786453:GOE786453 GXZ786453:GYA786453 HHV786453:HHW786453 HRR786453:HRS786453 IBN786453:IBO786453 ILJ786453:ILK786453 IVF786453:IVG786453 JFB786453:JFC786453 JOX786453:JOY786453 JYT786453:JYU786453 KIP786453:KIQ786453 KSL786453:KSM786453 LCH786453:LCI786453 LMD786453:LME786453 LVZ786453:LWA786453 MFV786453:MFW786453 MPR786453:MPS786453 MZN786453:MZO786453 NJJ786453:NJK786453 NTF786453:NTG786453 ODB786453:ODC786453 OMX786453:OMY786453 OWT786453:OWU786453 PGP786453:PGQ786453 PQL786453:PQM786453 QAH786453:QAI786453 QKD786453:QKE786453 QTZ786453:QUA786453 RDV786453:RDW786453 RNR786453:RNS786453 RXN786453:RXO786453 SHJ786453:SHK786453 SRF786453:SRG786453 TBB786453:TBC786453 TKX786453:TKY786453 TUT786453:TUU786453 UEP786453:UEQ786453 UOL786453:UOM786453 UYH786453:UYI786453 VID786453:VIE786453 VRZ786453:VSA786453 WBV786453:WBW786453 WLR786453:WLS786453 WVN786453:WVO786453 F851989:G851989 JB851989:JC851989 SX851989:SY851989 ACT851989:ACU851989 AMP851989:AMQ851989 AWL851989:AWM851989 BGH851989:BGI851989 BQD851989:BQE851989 BZZ851989:CAA851989 CJV851989:CJW851989 CTR851989:CTS851989 DDN851989:DDO851989 DNJ851989:DNK851989 DXF851989:DXG851989 EHB851989:EHC851989 EQX851989:EQY851989 FAT851989:FAU851989 FKP851989:FKQ851989 FUL851989:FUM851989 GEH851989:GEI851989 GOD851989:GOE851989 GXZ851989:GYA851989 HHV851989:HHW851989 HRR851989:HRS851989 IBN851989:IBO851989 ILJ851989:ILK851989 IVF851989:IVG851989 JFB851989:JFC851989 JOX851989:JOY851989 JYT851989:JYU851989 KIP851989:KIQ851989 KSL851989:KSM851989 LCH851989:LCI851989 LMD851989:LME851989 LVZ851989:LWA851989 MFV851989:MFW851989 MPR851989:MPS851989 MZN851989:MZO851989 NJJ851989:NJK851989 NTF851989:NTG851989 ODB851989:ODC851989 OMX851989:OMY851989 OWT851989:OWU851989 PGP851989:PGQ851989 PQL851989:PQM851989 QAH851989:QAI851989 QKD851989:QKE851989 QTZ851989:QUA851989 RDV851989:RDW851989 RNR851989:RNS851989 RXN851989:RXO851989 SHJ851989:SHK851989 SRF851989:SRG851989 TBB851989:TBC851989 TKX851989:TKY851989 TUT851989:TUU851989 UEP851989:UEQ851989 UOL851989:UOM851989 UYH851989:UYI851989 VID851989:VIE851989 VRZ851989:VSA851989 WBV851989:WBW851989 WLR851989:WLS851989 WVN851989:WVO851989 F917525:G917525 JB917525:JC917525 SX917525:SY917525 ACT917525:ACU917525 AMP917525:AMQ917525 AWL917525:AWM917525 BGH917525:BGI917525 BQD917525:BQE917525 BZZ917525:CAA917525 CJV917525:CJW917525 CTR917525:CTS917525 DDN917525:DDO917525 DNJ917525:DNK917525 DXF917525:DXG917525 EHB917525:EHC917525 EQX917525:EQY917525 FAT917525:FAU917525 FKP917525:FKQ917525 FUL917525:FUM917525 GEH917525:GEI917525 GOD917525:GOE917525 GXZ917525:GYA917525 HHV917525:HHW917525 HRR917525:HRS917525 IBN917525:IBO917525 ILJ917525:ILK917525 IVF917525:IVG917525 JFB917525:JFC917525 JOX917525:JOY917525 JYT917525:JYU917525 KIP917525:KIQ917525 KSL917525:KSM917525 LCH917525:LCI917525 LMD917525:LME917525 LVZ917525:LWA917525 MFV917525:MFW917525 MPR917525:MPS917525 MZN917525:MZO917525 NJJ917525:NJK917525 NTF917525:NTG917525 ODB917525:ODC917525 OMX917525:OMY917525 OWT917525:OWU917525 PGP917525:PGQ917525 PQL917525:PQM917525 QAH917525:QAI917525 QKD917525:QKE917525 QTZ917525:QUA917525 RDV917525:RDW917525 RNR917525:RNS917525 RXN917525:RXO917525 SHJ917525:SHK917525 SRF917525:SRG917525 TBB917525:TBC917525 TKX917525:TKY917525 TUT917525:TUU917525 UEP917525:UEQ917525 UOL917525:UOM917525 UYH917525:UYI917525 VID917525:VIE917525 VRZ917525:VSA917525 WBV917525:WBW917525 WLR917525:WLS917525 WVN917525:WVO917525 F983061:G983061 JB983061:JC983061 SX983061:SY983061 ACT983061:ACU983061 AMP983061:AMQ983061 AWL983061:AWM983061 BGH983061:BGI983061 BQD983061:BQE983061 BZZ983061:CAA983061 CJV983061:CJW983061 CTR983061:CTS983061 DDN983061:DDO983061 DNJ983061:DNK983061 DXF983061:DXG983061 EHB983061:EHC983061 EQX983061:EQY983061 FAT983061:FAU983061 FKP983061:FKQ983061 FUL983061:FUM983061 GEH983061:GEI983061 GOD983061:GOE983061 GXZ983061:GYA983061 HHV983061:HHW983061 HRR983061:HRS983061 IBN983061:IBO983061 ILJ983061:ILK983061 IVF983061:IVG983061 JFB983061:JFC983061 JOX983061:JOY983061 JYT983061:JYU983061 KIP983061:KIQ983061 KSL983061:KSM983061 LCH983061:LCI983061 LMD983061:LME983061 LVZ983061:LWA983061 MFV983061:MFW983061 MPR983061:MPS983061 MZN983061:MZO983061 NJJ983061:NJK983061 NTF983061:NTG983061 ODB983061:ODC983061 OMX983061:OMY983061 OWT983061:OWU983061 PGP983061:PGQ983061 PQL983061:PQM983061 QAH983061:QAI983061 QKD983061:QKE983061 QTZ983061:QUA983061 RDV983061:RDW983061 RNR983061:RNS983061 RXN983061:RXO983061 SHJ983061:SHK983061 SRF983061:SRG983061 TBB983061:TBC983061 TKX983061:TKY983061 TUT983061:TUU983061 UEP983061:UEQ983061 UOL983061:UOM983061 UYH983061:UYI983061 VID983061:VIE983061 VRZ983061:VSA983061 WBV983061:WBW983061 WLR983061:WLS983061 WVN983061:WVO983061 F65603:G65605 JB65603:JC65605 SX65603:SY65605 ACT65603:ACU65605 AMP65603:AMQ65605 AWL65603:AWM65605 BGH65603:BGI65605 BQD65603:BQE65605 BZZ65603:CAA65605 CJV65603:CJW65605 CTR65603:CTS65605 DDN65603:DDO65605 DNJ65603:DNK65605 DXF65603:DXG65605 EHB65603:EHC65605 EQX65603:EQY65605 FAT65603:FAU65605 FKP65603:FKQ65605 FUL65603:FUM65605 GEH65603:GEI65605 GOD65603:GOE65605 GXZ65603:GYA65605 HHV65603:HHW65605 HRR65603:HRS65605 IBN65603:IBO65605 ILJ65603:ILK65605 IVF65603:IVG65605 JFB65603:JFC65605 JOX65603:JOY65605 JYT65603:JYU65605 KIP65603:KIQ65605 KSL65603:KSM65605 LCH65603:LCI65605 LMD65603:LME65605 LVZ65603:LWA65605 MFV65603:MFW65605 MPR65603:MPS65605 MZN65603:MZO65605 NJJ65603:NJK65605 NTF65603:NTG65605 ODB65603:ODC65605 OMX65603:OMY65605 OWT65603:OWU65605 PGP65603:PGQ65605 PQL65603:PQM65605 QAH65603:QAI65605 QKD65603:QKE65605 QTZ65603:QUA65605 RDV65603:RDW65605 RNR65603:RNS65605 RXN65603:RXO65605 SHJ65603:SHK65605 SRF65603:SRG65605 TBB65603:TBC65605 TKX65603:TKY65605 TUT65603:TUU65605 UEP65603:UEQ65605 UOL65603:UOM65605 UYH65603:UYI65605 VID65603:VIE65605 VRZ65603:VSA65605 WBV65603:WBW65605 WLR65603:WLS65605 WVN65603:WVO65605 F131139:G131141 JB131139:JC131141 SX131139:SY131141 ACT131139:ACU131141 AMP131139:AMQ131141 AWL131139:AWM131141 BGH131139:BGI131141 BQD131139:BQE131141 BZZ131139:CAA131141 CJV131139:CJW131141 CTR131139:CTS131141 DDN131139:DDO131141 DNJ131139:DNK131141 DXF131139:DXG131141 EHB131139:EHC131141 EQX131139:EQY131141 FAT131139:FAU131141 FKP131139:FKQ131141 FUL131139:FUM131141 GEH131139:GEI131141 GOD131139:GOE131141 GXZ131139:GYA131141 HHV131139:HHW131141 HRR131139:HRS131141 IBN131139:IBO131141 ILJ131139:ILK131141 IVF131139:IVG131141 JFB131139:JFC131141 JOX131139:JOY131141 JYT131139:JYU131141 KIP131139:KIQ131141 KSL131139:KSM131141 LCH131139:LCI131141 LMD131139:LME131141 LVZ131139:LWA131141 MFV131139:MFW131141 MPR131139:MPS131141 MZN131139:MZO131141 NJJ131139:NJK131141 NTF131139:NTG131141 ODB131139:ODC131141 OMX131139:OMY131141 OWT131139:OWU131141 PGP131139:PGQ131141 PQL131139:PQM131141 QAH131139:QAI131141 QKD131139:QKE131141 QTZ131139:QUA131141 RDV131139:RDW131141 RNR131139:RNS131141 RXN131139:RXO131141 SHJ131139:SHK131141 SRF131139:SRG131141 TBB131139:TBC131141 TKX131139:TKY131141 TUT131139:TUU131141 UEP131139:UEQ131141 UOL131139:UOM131141 UYH131139:UYI131141 VID131139:VIE131141 VRZ131139:VSA131141 WBV131139:WBW131141 WLR131139:WLS131141 WVN131139:WVO131141 F196675:G196677 JB196675:JC196677 SX196675:SY196677 ACT196675:ACU196677 AMP196675:AMQ196677 AWL196675:AWM196677 BGH196675:BGI196677 BQD196675:BQE196677 BZZ196675:CAA196677 CJV196675:CJW196677 CTR196675:CTS196677 DDN196675:DDO196677 DNJ196675:DNK196677 DXF196675:DXG196677 EHB196675:EHC196677 EQX196675:EQY196677 FAT196675:FAU196677 FKP196675:FKQ196677 FUL196675:FUM196677 GEH196675:GEI196677 GOD196675:GOE196677 GXZ196675:GYA196677 HHV196675:HHW196677 HRR196675:HRS196677 IBN196675:IBO196677 ILJ196675:ILK196677 IVF196675:IVG196677 JFB196675:JFC196677 JOX196675:JOY196677 JYT196675:JYU196677 KIP196675:KIQ196677 KSL196675:KSM196677 LCH196675:LCI196677 LMD196675:LME196677 LVZ196675:LWA196677 MFV196675:MFW196677 MPR196675:MPS196677 MZN196675:MZO196677 NJJ196675:NJK196677 NTF196675:NTG196677 ODB196675:ODC196677 OMX196675:OMY196677 OWT196675:OWU196677 PGP196675:PGQ196677 PQL196675:PQM196677 QAH196675:QAI196677 QKD196675:QKE196677 QTZ196675:QUA196677 RDV196675:RDW196677 RNR196675:RNS196677 RXN196675:RXO196677 SHJ196675:SHK196677 SRF196675:SRG196677 TBB196675:TBC196677 TKX196675:TKY196677 TUT196675:TUU196677 UEP196675:UEQ196677 UOL196675:UOM196677 UYH196675:UYI196677 VID196675:VIE196677 VRZ196675:VSA196677 WBV196675:WBW196677 WLR196675:WLS196677 WVN196675:WVO196677 F262211:G262213 JB262211:JC262213 SX262211:SY262213 ACT262211:ACU262213 AMP262211:AMQ262213 AWL262211:AWM262213 BGH262211:BGI262213 BQD262211:BQE262213 BZZ262211:CAA262213 CJV262211:CJW262213 CTR262211:CTS262213 DDN262211:DDO262213 DNJ262211:DNK262213 DXF262211:DXG262213 EHB262211:EHC262213 EQX262211:EQY262213 FAT262211:FAU262213 FKP262211:FKQ262213 FUL262211:FUM262213 GEH262211:GEI262213 GOD262211:GOE262213 GXZ262211:GYA262213 HHV262211:HHW262213 HRR262211:HRS262213 IBN262211:IBO262213 ILJ262211:ILK262213 IVF262211:IVG262213 JFB262211:JFC262213 JOX262211:JOY262213 JYT262211:JYU262213 KIP262211:KIQ262213 KSL262211:KSM262213 LCH262211:LCI262213 LMD262211:LME262213 LVZ262211:LWA262213 MFV262211:MFW262213 MPR262211:MPS262213 MZN262211:MZO262213 NJJ262211:NJK262213 NTF262211:NTG262213 ODB262211:ODC262213 OMX262211:OMY262213 OWT262211:OWU262213 PGP262211:PGQ262213 PQL262211:PQM262213 QAH262211:QAI262213 QKD262211:QKE262213 QTZ262211:QUA262213 RDV262211:RDW262213 RNR262211:RNS262213 RXN262211:RXO262213 SHJ262211:SHK262213 SRF262211:SRG262213 TBB262211:TBC262213 TKX262211:TKY262213 TUT262211:TUU262213 UEP262211:UEQ262213 UOL262211:UOM262213 UYH262211:UYI262213 VID262211:VIE262213 VRZ262211:VSA262213 WBV262211:WBW262213 WLR262211:WLS262213 WVN262211:WVO262213 F327747:G327749 JB327747:JC327749 SX327747:SY327749 ACT327747:ACU327749 AMP327747:AMQ327749 AWL327747:AWM327749 BGH327747:BGI327749 BQD327747:BQE327749 BZZ327747:CAA327749 CJV327747:CJW327749 CTR327747:CTS327749 DDN327747:DDO327749 DNJ327747:DNK327749 DXF327747:DXG327749 EHB327747:EHC327749 EQX327747:EQY327749 FAT327747:FAU327749 FKP327747:FKQ327749 FUL327747:FUM327749 GEH327747:GEI327749 GOD327747:GOE327749 GXZ327747:GYA327749 HHV327747:HHW327749 HRR327747:HRS327749 IBN327747:IBO327749 ILJ327747:ILK327749 IVF327747:IVG327749 JFB327747:JFC327749 JOX327747:JOY327749 JYT327747:JYU327749 KIP327747:KIQ327749 KSL327747:KSM327749 LCH327747:LCI327749 LMD327747:LME327749 LVZ327747:LWA327749 MFV327747:MFW327749 MPR327747:MPS327749 MZN327747:MZO327749 NJJ327747:NJK327749 NTF327747:NTG327749 ODB327747:ODC327749 OMX327747:OMY327749 OWT327747:OWU327749 PGP327747:PGQ327749 PQL327747:PQM327749 QAH327747:QAI327749 QKD327747:QKE327749 QTZ327747:QUA327749 RDV327747:RDW327749 RNR327747:RNS327749 RXN327747:RXO327749 SHJ327747:SHK327749 SRF327747:SRG327749 TBB327747:TBC327749 TKX327747:TKY327749 TUT327747:TUU327749 UEP327747:UEQ327749 UOL327747:UOM327749 UYH327747:UYI327749 VID327747:VIE327749 VRZ327747:VSA327749 WBV327747:WBW327749 WLR327747:WLS327749 WVN327747:WVO327749 F393283:G393285 JB393283:JC393285 SX393283:SY393285 ACT393283:ACU393285 AMP393283:AMQ393285 AWL393283:AWM393285 BGH393283:BGI393285 BQD393283:BQE393285 BZZ393283:CAA393285 CJV393283:CJW393285 CTR393283:CTS393285 DDN393283:DDO393285 DNJ393283:DNK393285 DXF393283:DXG393285 EHB393283:EHC393285 EQX393283:EQY393285 FAT393283:FAU393285 FKP393283:FKQ393285 FUL393283:FUM393285 GEH393283:GEI393285 GOD393283:GOE393285 GXZ393283:GYA393285 HHV393283:HHW393285 HRR393283:HRS393285 IBN393283:IBO393285 ILJ393283:ILK393285 IVF393283:IVG393285 JFB393283:JFC393285 JOX393283:JOY393285 JYT393283:JYU393285 KIP393283:KIQ393285 KSL393283:KSM393285 LCH393283:LCI393285 LMD393283:LME393285 LVZ393283:LWA393285 MFV393283:MFW393285 MPR393283:MPS393285 MZN393283:MZO393285 NJJ393283:NJK393285 NTF393283:NTG393285 ODB393283:ODC393285 OMX393283:OMY393285 OWT393283:OWU393285 PGP393283:PGQ393285 PQL393283:PQM393285 QAH393283:QAI393285 QKD393283:QKE393285 QTZ393283:QUA393285 RDV393283:RDW393285 RNR393283:RNS393285 RXN393283:RXO393285 SHJ393283:SHK393285 SRF393283:SRG393285 TBB393283:TBC393285 TKX393283:TKY393285 TUT393283:TUU393285 UEP393283:UEQ393285 UOL393283:UOM393285 UYH393283:UYI393285 VID393283:VIE393285 VRZ393283:VSA393285 WBV393283:WBW393285 WLR393283:WLS393285 WVN393283:WVO393285 F458819:G458821 JB458819:JC458821 SX458819:SY458821 ACT458819:ACU458821 AMP458819:AMQ458821 AWL458819:AWM458821 BGH458819:BGI458821 BQD458819:BQE458821 BZZ458819:CAA458821 CJV458819:CJW458821 CTR458819:CTS458821 DDN458819:DDO458821 DNJ458819:DNK458821 DXF458819:DXG458821 EHB458819:EHC458821 EQX458819:EQY458821 FAT458819:FAU458821 FKP458819:FKQ458821 FUL458819:FUM458821 GEH458819:GEI458821 GOD458819:GOE458821 GXZ458819:GYA458821 HHV458819:HHW458821 HRR458819:HRS458821 IBN458819:IBO458821 ILJ458819:ILK458821 IVF458819:IVG458821 JFB458819:JFC458821 JOX458819:JOY458821 JYT458819:JYU458821 KIP458819:KIQ458821 KSL458819:KSM458821 LCH458819:LCI458821 LMD458819:LME458821 LVZ458819:LWA458821 MFV458819:MFW458821 MPR458819:MPS458821 MZN458819:MZO458821 NJJ458819:NJK458821 NTF458819:NTG458821 ODB458819:ODC458821 OMX458819:OMY458821 OWT458819:OWU458821 PGP458819:PGQ458821 PQL458819:PQM458821 QAH458819:QAI458821 QKD458819:QKE458821 QTZ458819:QUA458821 RDV458819:RDW458821 RNR458819:RNS458821 RXN458819:RXO458821 SHJ458819:SHK458821 SRF458819:SRG458821 TBB458819:TBC458821 TKX458819:TKY458821 TUT458819:TUU458821 UEP458819:UEQ458821 UOL458819:UOM458821 UYH458819:UYI458821 VID458819:VIE458821 VRZ458819:VSA458821 WBV458819:WBW458821 WLR458819:WLS458821 WVN458819:WVO458821 F524355:G524357 JB524355:JC524357 SX524355:SY524357 ACT524355:ACU524357 AMP524355:AMQ524357 AWL524355:AWM524357 BGH524355:BGI524357 BQD524355:BQE524357 BZZ524355:CAA524357 CJV524355:CJW524357 CTR524355:CTS524357 DDN524355:DDO524357 DNJ524355:DNK524357 DXF524355:DXG524357 EHB524355:EHC524357 EQX524355:EQY524357 FAT524355:FAU524357 FKP524355:FKQ524357 FUL524355:FUM524357 GEH524355:GEI524357 GOD524355:GOE524357 GXZ524355:GYA524357 HHV524355:HHW524357 HRR524355:HRS524357 IBN524355:IBO524357 ILJ524355:ILK524357 IVF524355:IVG524357 JFB524355:JFC524357 JOX524355:JOY524357 JYT524355:JYU524357 KIP524355:KIQ524357 KSL524355:KSM524357 LCH524355:LCI524357 LMD524355:LME524357 LVZ524355:LWA524357 MFV524355:MFW524357 MPR524355:MPS524357 MZN524355:MZO524357 NJJ524355:NJK524357 NTF524355:NTG524357 ODB524355:ODC524357 OMX524355:OMY524357 OWT524355:OWU524357 PGP524355:PGQ524357 PQL524355:PQM524357 QAH524355:QAI524357 QKD524355:QKE524357 QTZ524355:QUA524357 RDV524355:RDW524357 RNR524355:RNS524357 RXN524355:RXO524357 SHJ524355:SHK524357 SRF524355:SRG524357 TBB524355:TBC524357 TKX524355:TKY524357 TUT524355:TUU524357 UEP524355:UEQ524357 UOL524355:UOM524357 UYH524355:UYI524357 VID524355:VIE524357 VRZ524355:VSA524357 WBV524355:WBW524357 WLR524355:WLS524357 WVN524355:WVO524357 F589891:G589893 JB589891:JC589893 SX589891:SY589893 ACT589891:ACU589893 AMP589891:AMQ589893 AWL589891:AWM589893 BGH589891:BGI589893 BQD589891:BQE589893 BZZ589891:CAA589893 CJV589891:CJW589893 CTR589891:CTS589893 DDN589891:DDO589893 DNJ589891:DNK589893 DXF589891:DXG589893 EHB589891:EHC589893 EQX589891:EQY589893 FAT589891:FAU589893 FKP589891:FKQ589893 FUL589891:FUM589893 GEH589891:GEI589893 GOD589891:GOE589893 GXZ589891:GYA589893 HHV589891:HHW589893 HRR589891:HRS589893 IBN589891:IBO589893 ILJ589891:ILK589893 IVF589891:IVG589893 JFB589891:JFC589893 JOX589891:JOY589893 JYT589891:JYU589893 KIP589891:KIQ589893 KSL589891:KSM589893 LCH589891:LCI589893 LMD589891:LME589893 LVZ589891:LWA589893 MFV589891:MFW589893 MPR589891:MPS589893 MZN589891:MZO589893 NJJ589891:NJK589893 NTF589891:NTG589893 ODB589891:ODC589893 OMX589891:OMY589893 OWT589891:OWU589893 PGP589891:PGQ589893 PQL589891:PQM589893 QAH589891:QAI589893 QKD589891:QKE589893 QTZ589891:QUA589893 RDV589891:RDW589893 RNR589891:RNS589893 RXN589891:RXO589893 SHJ589891:SHK589893 SRF589891:SRG589893 TBB589891:TBC589893 TKX589891:TKY589893 TUT589891:TUU589893 UEP589891:UEQ589893 UOL589891:UOM589893 UYH589891:UYI589893 VID589891:VIE589893 VRZ589891:VSA589893 WBV589891:WBW589893 WLR589891:WLS589893 WVN589891:WVO589893 F655427:G655429 JB655427:JC655429 SX655427:SY655429 ACT655427:ACU655429 AMP655427:AMQ655429 AWL655427:AWM655429 BGH655427:BGI655429 BQD655427:BQE655429 BZZ655427:CAA655429 CJV655427:CJW655429 CTR655427:CTS655429 DDN655427:DDO655429 DNJ655427:DNK655429 DXF655427:DXG655429 EHB655427:EHC655429 EQX655427:EQY655429 FAT655427:FAU655429 FKP655427:FKQ655429 FUL655427:FUM655429 GEH655427:GEI655429 GOD655427:GOE655429 GXZ655427:GYA655429 HHV655427:HHW655429 HRR655427:HRS655429 IBN655427:IBO655429 ILJ655427:ILK655429 IVF655427:IVG655429 JFB655427:JFC655429 JOX655427:JOY655429 JYT655427:JYU655429 KIP655427:KIQ655429 KSL655427:KSM655429 LCH655427:LCI655429 LMD655427:LME655429 LVZ655427:LWA655429 MFV655427:MFW655429 MPR655427:MPS655429 MZN655427:MZO655429 NJJ655427:NJK655429 NTF655427:NTG655429 ODB655427:ODC655429 OMX655427:OMY655429 OWT655427:OWU655429 PGP655427:PGQ655429 PQL655427:PQM655429 QAH655427:QAI655429 QKD655427:QKE655429 QTZ655427:QUA655429 RDV655427:RDW655429 RNR655427:RNS655429 RXN655427:RXO655429 SHJ655427:SHK655429 SRF655427:SRG655429 TBB655427:TBC655429 TKX655427:TKY655429 TUT655427:TUU655429 UEP655427:UEQ655429 UOL655427:UOM655429 UYH655427:UYI655429 VID655427:VIE655429 VRZ655427:VSA655429 WBV655427:WBW655429 WLR655427:WLS655429 WVN655427:WVO655429 F720963:G720965 JB720963:JC720965 SX720963:SY720965 ACT720963:ACU720965 AMP720963:AMQ720965 AWL720963:AWM720965 BGH720963:BGI720965 BQD720963:BQE720965 BZZ720963:CAA720965 CJV720963:CJW720965 CTR720963:CTS720965 DDN720963:DDO720965 DNJ720963:DNK720965 DXF720963:DXG720965 EHB720963:EHC720965 EQX720963:EQY720965 FAT720963:FAU720965 FKP720963:FKQ720965 FUL720963:FUM720965 GEH720963:GEI720965 GOD720963:GOE720965 GXZ720963:GYA720965 HHV720963:HHW720965 HRR720963:HRS720965 IBN720963:IBO720965 ILJ720963:ILK720965 IVF720963:IVG720965 JFB720963:JFC720965 JOX720963:JOY720965 JYT720963:JYU720965 KIP720963:KIQ720965 KSL720963:KSM720965 LCH720963:LCI720965 LMD720963:LME720965 LVZ720963:LWA720965 MFV720963:MFW720965 MPR720963:MPS720965 MZN720963:MZO720965 NJJ720963:NJK720965 NTF720963:NTG720965 ODB720963:ODC720965 OMX720963:OMY720965 OWT720963:OWU720965 PGP720963:PGQ720965 PQL720963:PQM720965 QAH720963:QAI720965 QKD720963:QKE720965 QTZ720963:QUA720965 RDV720963:RDW720965 RNR720963:RNS720965 RXN720963:RXO720965 SHJ720963:SHK720965 SRF720963:SRG720965 TBB720963:TBC720965 TKX720963:TKY720965 TUT720963:TUU720965 UEP720963:UEQ720965 UOL720963:UOM720965 UYH720963:UYI720965 VID720963:VIE720965 VRZ720963:VSA720965 WBV720963:WBW720965 WLR720963:WLS720965 WVN720963:WVO720965 F786499:G786501 JB786499:JC786501 SX786499:SY786501 ACT786499:ACU786501 AMP786499:AMQ786501 AWL786499:AWM786501 BGH786499:BGI786501 BQD786499:BQE786501 BZZ786499:CAA786501 CJV786499:CJW786501 CTR786499:CTS786501 DDN786499:DDO786501 DNJ786499:DNK786501 DXF786499:DXG786501 EHB786499:EHC786501 EQX786499:EQY786501 FAT786499:FAU786501 FKP786499:FKQ786501 FUL786499:FUM786501 GEH786499:GEI786501 GOD786499:GOE786501 GXZ786499:GYA786501 HHV786499:HHW786501 HRR786499:HRS786501 IBN786499:IBO786501 ILJ786499:ILK786501 IVF786499:IVG786501 JFB786499:JFC786501 JOX786499:JOY786501 JYT786499:JYU786501 KIP786499:KIQ786501 KSL786499:KSM786501 LCH786499:LCI786501 LMD786499:LME786501 LVZ786499:LWA786501 MFV786499:MFW786501 MPR786499:MPS786501 MZN786499:MZO786501 NJJ786499:NJK786501 NTF786499:NTG786501 ODB786499:ODC786501 OMX786499:OMY786501 OWT786499:OWU786501 PGP786499:PGQ786501 PQL786499:PQM786501 QAH786499:QAI786501 QKD786499:QKE786501 QTZ786499:QUA786501 RDV786499:RDW786501 RNR786499:RNS786501 RXN786499:RXO786501 SHJ786499:SHK786501 SRF786499:SRG786501 TBB786499:TBC786501 TKX786499:TKY786501 TUT786499:TUU786501 UEP786499:UEQ786501 UOL786499:UOM786501 UYH786499:UYI786501 VID786499:VIE786501 VRZ786499:VSA786501 WBV786499:WBW786501 WLR786499:WLS786501 WVN786499:WVO786501 F852035:G852037 JB852035:JC852037 SX852035:SY852037 ACT852035:ACU852037 AMP852035:AMQ852037 AWL852035:AWM852037 BGH852035:BGI852037 BQD852035:BQE852037 BZZ852035:CAA852037 CJV852035:CJW852037 CTR852035:CTS852037 DDN852035:DDO852037 DNJ852035:DNK852037 DXF852035:DXG852037 EHB852035:EHC852037 EQX852035:EQY852037 FAT852035:FAU852037 FKP852035:FKQ852037 FUL852035:FUM852037 GEH852035:GEI852037 GOD852035:GOE852037 GXZ852035:GYA852037 HHV852035:HHW852037 HRR852035:HRS852037 IBN852035:IBO852037 ILJ852035:ILK852037 IVF852035:IVG852037 JFB852035:JFC852037 JOX852035:JOY852037 JYT852035:JYU852037 KIP852035:KIQ852037 KSL852035:KSM852037 LCH852035:LCI852037 LMD852035:LME852037 LVZ852035:LWA852037 MFV852035:MFW852037 MPR852035:MPS852037 MZN852035:MZO852037 NJJ852035:NJK852037 NTF852035:NTG852037 ODB852035:ODC852037 OMX852035:OMY852037 OWT852035:OWU852037 PGP852035:PGQ852037 PQL852035:PQM852037 QAH852035:QAI852037 QKD852035:QKE852037 QTZ852035:QUA852037 RDV852035:RDW852037 RNR852035:RNS852037 RXN852035:RXO852037 SHJ852035:SHK852037 SRF852035:SRG852037 TBB852035:TBC852037 TKX852035:TKY852037 TUT852035:TUU852037 UEP852035:UEQ852037 UOL852035:UOM852037 UYH852035:UYI852037 VID852035:VIE852037 VRZ852035:VSA852037 WBV852035:WBW852037 WLR852035:WLS852037 WVN852035:WVO852037 F917571:G917573 JB917571:JC917573 SX917571:SY917573 ACT917571:ACU917573 AMP917571:AMQ917573 AWL917571:AWM917573 BGH917571:BGI917573 BQD917571:BQE917573 BZZ917571:CAA917573 CJV917571:CJW917573 CTR917571:CTS917573 DDN917571:DDO917573 DNJ917571:DNK917573 DXF917571:DXG917573 EHB917571:EHC917573 EQX917571:EQY917573 FAT917571:FAU917573 FKP917571:FKQ917573 FUL917571:FUM917573 GEH917571:GEI917573 GOD917571:GOE917573 GXZ917571:GYA917573 HHV917571:HHW917573 HRR917571:HRS917573 IBN917571:IBO917573 ILJ917571:ILK917573 IVF917571:IVG917573 JFB917571:JFC917573 JOX917571:JOY917573 JYT917571:JYU917573 KIP917571:KIQ917573 KSL917571:KSM917573 LCH917571:LCI917573 LMD917571:LME917573 LVZ917571:LWA917573 MFV917571:MFW917573 MPR917571:MPS917573 MZN917571:MZO917573 NJJ917571:NJK917573 NTF917571:NTG917573 ODB917571:ODC917573 OMX917571:OMY917573 OWT917571:OWU917573 PGP917571:PGQ917573 PQL917571:PQM917573 QAH917571:QAI917573 QKD917571:QKE917573 QTZ917571:QUA917573 RDV917571:RDW917573 RNR917571:RNS917573 RXN917571:RXO917573 SHJ917571:SHK917573 SRF917571:SRG917573 TBB917571:TBC917573 TKX917571:TKY917573 TUT917571:TUU917573 UEP917571:UEQ917573 UOL917571:UOM917573 UYH917571:UYI917573 VID917571:VIE917573 VRZ917571:VSA917573 WBV917571:WBW917573 WLR917571:WLS917573 WVN917571:WVO917573 F983107:G983109 JB983107:JC983109 SX983107:SY983109 ACT983107:ACU983109 AMP983107:AMQ983109 AWL983107:AWM983109 BGH983107:BGI983109 BQD983107:BQE983109 BZZ983107:CAA983109 CJV983107:CJW983109 CTR983107:CTS983109 DDN983107:DDO983109 DNJ983107:DNK983109 DXF983107:DXG983109 EHB983107:EHC983109 EQX983107:EQY983109 FAT983107:FAU983109 FKP983107:FKQ983109 FUL983107:FUM983109 GEH983107:GEI983109 GOD983107:GOE983109 GXZ983107:GYA983109 HHV983107:HHW983109 HRR983107:HRS983109 IBN983107:IBO983109 ILJ983107:ILK983109 IVF983107:IVG983109 JFB983107:JFC983109 JOX983107:JOY983109 JYT983107:JYU983109 KIP983107:KIQ983109 KSL983107:KSM983109 LCH983107:LCI983109 LMD983107:LME983109 LVZ983107:LWA983109 MFV983107:MFW983109 MPR983107:MPS983109 MZN983107:MZO983109 NJJ983107:NJK983109 NTF983107:NTG983109 ODB983107:ODC983109 OMX983107:OMY983109 OWT983107:OWU983109 PGP983107:PGQ983109 PQL983107:PQM983109 QAH983107:QAI983109 QKD983107:QKE983109 QTZ983107:QUA983109 RDV983107:RDW983109 RNR983107:RNS983109 RXN983107:RXO983109 SHJ983107:SHK983109 SRF983107:SRG983109 TBB983107:TBC983109 TKX983107:TKY983109 TUT983107:TUU983109 UEP983107:UEQ983109 UOL983107:UOM983109 UYH983107:UYI983109 VID983107:VIE983109 VRZ983107:VSA983109 WBV983107:WBW983109 WLR983107:WLS983109 WVN983107:WVO983109 F54:G54 JB54:JC54 SX54:SY54 ACT54:ACU54 AMP54:AMQ54 AWL54:AWM54 BGH54:BGI54 BQD54:BQE54 BZZ54:CAA54 CJV54:CJW54 CTR54:CTS54 DDN54:DDO54 DNJ54:DNK54 DXF54:DXG54 EHB54:EHC54 EQX54:EQY54 FAT54:FAU54 FKP54:FKQ54 FUL54:FUM54 GEH54:GEI54 GOD54:GOE54 GXZ54:GYA54 HHV54:HHW54 HRR54:HRS54 IBN54:IBO54 ILJ54:ILK54 IVF54:IVG54 JFB54:JFC54 JOX54:JOY54 JYT54:JYU54 KIP54:KIQ54 KSL54:KSM54 LCH54:LCI54 LMD54:LME54 LVZ54:LWA54 MFV54:MFW54 MPR54:MPS54 MZN54:MZO54 NJJ54:NJK54 NTF54:NTG54 ODB54:ODC54 OMX54:OMY54 OWT54:OWU54 PGP54:PGQ54 PQL54:PQM54 QAH54:QAI54 QKD54:QKE54 QTZ54:QUA54 RDV54:RDW54 RNR54:RNS54 RXN54:RXO54 SHJ54:SHK54 SRF54:SRG54 TBB54:TBC54 TKX54:TKY54 TUT54:TUU54 UEP54:UEQ54 UOL54:UOM54 UYH54:UYI54 VID54:VIE54 VRZ54:VSA54 WBV54:WBW54 WLR54:WLS54 WVN54:WVO54 F65580:G65580 JB65580:JC65580 SX65580:SY65580 ACT65580:ACU65580 AMP65580:AMQ65580 AWL65580:AWM65580 BGH65580:BGI65580 BQD65580:BQE65580 BZZ65580:CAA65580 CJV65580:CJW65580 CTR65580:CTS65580 DDN65580:DDO65580 DNJ65580:DNK65580 DXF65580:DXG65580 EHB65580:EHC65580 EQX65580:EQY65580 FAT65580:FAU65580 FKP65580:FKQ65580 FUL65580:FUM65580 GEH65580:GEI65580 GOD65580:GOE65580 GXZ65580:GYA65580 HHV65580:HHW65580 HRR65580:HRS65580 IBN65580:IBO65580 ILJ65580:ILK65580 IVF65580:IVG65580 JFB65580:JFC65580 JOX65580:JOY65580 JYT65580:JYU65580 KIP65580:KIQ65580 KSL65580:KSM65580 LCH65580:LCI65580 LMD65580:LME65580 LVZ65580:LWA65580 MFV65580:MFW65580 MPR65580:MPS65580 MZN65580:MZO65580 NJJ65580:NJK65580 NTF65580:NTG65580 ODB65580:ODC65580 OMX65580:OMY65580 OWT65580:OWU65580 PGP65580:PGQ65580 PQL65580:PQM65580 QAH65580:QAI65580 QKD65580:QKE65580 QTZ65580:QUA65580 RDV65580:RDW65580 RNR65580:RNS65580 RXN65580:RXO65580 SHJ65580:SHK65580 SRF65580:SRG65580 TBB65580:TBC65580 TKX65580:TKY65580 TUT65580:TUU65580 UEP65580:UEQ65580 UOL65580:UOM65580 UYH65580:UYI65580 VID65580:VIE65580 VRZ65580:VSA65580 WBV65580:WBW65580 WLR65580:WLS65580 WVN65580:WVO65580 F131116:G131116 JB131116:JC131116 SX131116:SY131116 ACT131116:ACU131116 AMP131116:AMQ131116 AWL131116:AWM131116 BGH131116:BGI131116 BQD131116:BQE131116 BZZ131116:CAA131116 CJV131116:CJW131116 CTR131116:CTS131116 DDN131116:DDO131116 DNJ131116:DNK131116 DXF131116:DXG131116 EHB131116:EHC131116 EQX131116:EQY131116 FAT131116:FAU131116 FKP131116:FKQ131116 FUL131116:FUM131116 GEH131116:GEI131116 GOD131116:GOE131116 GXZ131116:GYA131116 HHV131116:HHW131116 HRR131116:HRS131116 IBN131116:IBO131116 ILJ131116:ILK131116 IVF131116:IVG131116 JFB131116:JFC131116 JOX131116:JOY131116 JYT131116:JYU131116 KIP131116:KIQ131116 KSL131116:KSM131116 LCH131116:LCI131116 LMD131116:LME131116 LVZ131116:LWA131116 MFV131116:MFW131116 MPR131116:MPS131116 MZN131116:MZO131116 NJJ131116:NJK131116 NTF131116:NTG131116 ODB131116:ODC131116 OMX131116:OMY131116 OWT131116:OWU131116 PGP131116:PGQ131116 PQL131116:PQM131116 QAH131116:QAI131116 QKD131116:QKE131116 QTZ131116:QUA131116 RDV131116:RDW131116 RNR131116:RNS131116 RXN131116:RXO131116 SHJ131116:SHK131116 SRF131116:SRG131116 TBB131116:TBC131116 TKX131116:TKY131116 TUT131116:TUU131116 UEP131116:UEQ131116 UOL131116:UOM131116 UYH131116:UYI131116 VID131116:VIE131116 VRZ131116:VSA131116 WBV131116:WBW131116 WLR131116:WLS131116 WVN131116:WVO131116 F196652:G196652 JB196652:JC196652 SX196652:SY196652 ACT196652:ACU196652 AMP196652:AMQ196652 AWL196652:AWM196652 BGH196652:BGI196652 BQD196652:BQE196652 BZZ196652:CAA196652 CJV196652:CJW196652 CTR196652:CTS196652 DDN196652:DDO196652 DNJ196652:DNK196652 DXF196652:DXG196652 EHB196652:EHC196652 EQX196652:EQY196652 FAT196652:FAU196652 FKP196652:FKQ196652 FUL196652:FUM196652 GEH196652:GEI196652 GOD196652:GOE196652 GXZ196652:GYA196652 HHV196652:HHW196652 HRR196652:HRS196652 IBN196652:IBO196652 ILJ196652:ILK196652 IVF196652:IVG196652 JFB196652:JFC196652 JOX196652:JOY196652 JYT196652:JYU196652 KIP196652:KIQ196652 KSL196652:KSM196652 LCH196652:LCI196652 LMD196652:LME196652 LVZ196652:LWA196652 MFV196652:MFW196652 MPR196652:MPS196652 MZN196652:MZO196652 NJJ196652:NJK196652 NTF196652:NTG196652 ODB196652:ODC196652 OMX196652:OMY196652 OWT196652:OWU196652 PGP196652:PGQ196652 PQL196652:PQM196652 QAH196652:QAI196652 QKD196652:QKE196652 QTZ196652:QUA196652 RDV196652:RDW196652 RNR196652:RNS196652 RXN196652:RXO196652 SHJ196652:SHK196652 SRF196652:SRG196652 TBB196652:TBC196652 TKX196652:TKY196652 TUT196652:TUU196652 UEP196652:UEQ196652 UOL196652:UOM196652 UYH196652:UYI196652 VID196652:VIE196652 VRZ196652:VSA196652 WBV196652:WBW196652 WLR196652:WLS196652 WVN196652:WVO196652 F262188:G262188 JB262188:JC262188 SX262188:SY262188 ACT262188:ACU262188 AMP262188:AMQ262188 AWL262188:AWM262188 BGH262188:BGI262188 BQD262188:BQE262188 BZZ262188:CAA262188 CJV262188:CJW262188 CTR262188:CTS262188 DDN262188:DDO262188 DNJ262188:DNK262188 DXF262188:DXG262188 EHB262188:EHC262188 EQX262188:EQY262188 FAT262188:FAU262188 FKP262188:FKQ262188 FUL262188:FUM262188 GEH262188:GEI262188 GOD262188:GOE262188 GXZ262188:GYA262188 HHV262188:HHW262188 HRR262188:HRS262188 IBN262188:IBO262188 ILJ262188:ILK262188 IVF262188:IVG262188 JFB262188:JFC262188 JOX262188:JOY262188 JYT262188:JYU262188 KIP262188:KIQ262188 KSL262188:KSM262188 LCH262188:LCI262188 LMD262188:LME262188 LVZ262188:LWA262188 MFV262188:MFW262188 MPR262188:MPS262188 MZN262188:MZO262188 NJJ262188:NJK262188 NTF262188:NTG262188 ODB262188:ODC262188 OMX262188:OMY262188 OWT262188:OWU262188 PGP262188:PGQ262188 PQL262188:PQM262188 QAH262188:QAI262188 QKD262188:QKE262188 QTZ262188:QUA262188 RDV262188:RDW262188 RNR262188:RNS262188 RXN262188:RXO262188 SHJ262188:SHK262188 SRF262188:SRG262188 TBB262188:TBC262188 TKX262188:TKY262188 TUT262188:TUU262188 UEP262188:UEQ262188 UOL262188:UOM262188 UYH262188:UYI262188 VID262188:VIE262188 VRZ262188:VSA262188 WBV262188:WBW262188 WLR262188:WLS262188 WVN262188:WVO262188 F327724:G327724 JB327724:JC327724 SX327724:SY327724 ACT327724:ACU327724 AMP327724:AMQ327724 AWL327724:AWM327724 BGH327724:BGI327724 BQD327724:BQE327724 BZZ327724:CAA327724 CJV327724:CJW327724 CTR327724:CTS327724 DDN327724:DDO327724 DNJ327724:DNK327724 DXF327724:DXG327724 EHB327724:EHC327724 EQX327724:EQY327724 FAT327724:FAU327724 FKP327724:FKQ327724 FUL327724:FUM327724 GEH327724:GEI327724 GOD327724:GOE327724 GXZ327724:GYA327724 HHV327724:HHW327724 HRR327724:HRS327724 IBN327724:IBO327724 ILJ327724:ILK327724 IVF327724:IVG327724 JFB327724:JFC327724 JOX327724:JOY327724 JYT327724:JYU327724 KIP327724:KIQ327724 KSL327724:KSM327724 LCH327724:LCI327724 LMD327724:LME327724 LVZ327724:LWA327724 MFV327724:MFW327724 MPR327724:MPS327724 MZN327724:MZO327724 NJJ327724:NJK327724 NTF327724:NTG327724 ODB327724:ODC327724 OMX327724:OMY327724 OWT327724:OWU327724 PGP327724:PGQ327724 PQL327724:PQM327724 QAH327724:QAI327724 QKD327724:QKE327724 QTZ327724:QUA327724 RDV327724:RDW327724 RNR327724:RNS327724 RXN327724:RXO327724 SHJ327724:SHK327724 SRF327724:SRG327724 TBB327724:TBC327724 TKX327724:TKY327724 TUT327724:TUU327724 UEP327724:UEQ327724 UOL327724:UOM327724 UYH327724:UYI327724 VID327724:VIE327724 VRZ327724:VSA327724 WBV327724:WBW327724 WLR327724:WLS327724 WVN327724:WVO327724 F393260:G393260 JB393260:JC393260 SX393260:SY393260 ACT393260:ACU393260 AMP393260:AMQ393260 AWL393260:AWM393260 BGH393260:BGI393260 BQD393260:BQE393260 BZZ393260:CAA393260 CJV393260:CJW393260 CTR393260:CTS393260 DDN393260:DDO393260 DNJ393260:DNK393260 DXF393260:DXG393260 EHB393260:EHC393260 EQX393260:EQY393260 FAT393260:FAU393260 FKP393260:FKQ393260 FUL393260:FUM393260 GEH393260:GEI393260 GOD393260:GOE393260 GXZ393260:GYA393260 HHV393260:HHW393260 HRR393260:HRS393260 IBN393260:IBO393260 ILJ393260:ILK393260 IVF393260:IVG393260 JFB393260:JFC393260 JOX393260:JOY393260 JYT393260:JYU393260 KIP393260:KIQ393260 KSL393260:KSM393260 LCH393260:LCI393260 LMD393260:LME393260 LVZ393260:LWA393260 MFV393260:MFW393260 MPR393260:MPS393260 MZN393260:MZO393260 NJJ393260:NJK393260 NTF393260:NTG393260 ODB393260:ODC393260 OMX393260:OMY393260 OWT393260:OWU393260 PGP393260:PGQ393260 PQL393260:PQM393260 QAH393260:QAI393260 QKD393260:QKE393260 QTZ393260:QUA393260 RDV393260:RDW393260 RNR393260:RNS393260 RXN393260:RXO393260 SHJ393260:SHK393260 SRF393260:SRG393260 TBB393260:TBC393260 TKX393260:TKY393260 TUT393260:TUU393260 UEP393260:UEQ393260 UOL393260:UOM393260 UYH393260:UYI393260 VID393260:VIE393260 VRZ393260:VSA393260 WBV393260:WBW393260 WLR393260:WLS393260 WVN393260:WVO393260 F458796:G458796 JB458796:JC458796 SX458796:SY458796 ACT458796:ACU458796 AMP458796:AMQ458796 AWL458796:AWM458796 BGH458796:BGI458796 BQD458796:BQE458796 BZZ458796:CAA458796 CJV458796:CJW458796 CTR458796:CTS458796 DDN458796:DDO458796 DNJ458796:DNK458796 DXF458796:DXG458796 EHB458796:EHC458796 EQX458796:EQY458796 FAT458796:FAU458796 FKP458796:FKQ458796 FUL458796:FUM458796 GEH458796:GEI458796 GOD458796:GOE458796 GXZ458796:GYA458796 HHV458796:HHW458796 HRR458796:HRS458796 IBN458796:IBO458796 ILJ458796:ILK458796 IVF458796:IVG458796 JFB458796:JFC458796 JOX458796:JOY458796 JYT458796:JYU458796 KIP458796:KIQ458796 KSL458796:KSM458796 LCH458796:LCI458796 LMD458796:LME458796 LVZ458796:LWA458796 MFV458796:MFW458796 MPR458796:MPS458796 MZN458796:MZO458796 NJJ458796:NJK458796 NTF458796:NTG458796 ODB458796:ODC458796 OMX458796:OMY458796 OWT458796:OWU458796 PGP458796:PGQ458796 PQL458796:PQM458796 QAH458796:QAI458796 QKD458796:QKE458796 QTZ458796:QUA458796 RDV458796:RDW458796 RNR458796:RNS458796 RXN458796:RXO458796 SHJ458796:SHK458796 SRF458796:SRG458796 TBB458796:TBC458796 TKX458796:TKY458796 TUT458796:TUU458796 UEP458796:UEQ458796 UOL458796:UOM458796 UYH458796:UYI458796 VID458796:VIE458796 VRZ458796:VSA458796 WBV458796:WBW458796 WLR458796:WLS458796 WVN458796:WVO458796 F524332:G524332 JB524332:JC524332 SX524332:SY524332 ACT524332:ACU524332 AMP524332:AMQ524332 AWL524332:AWM524332 BGH524332:BGI524332 BQD524332:BQE524332 BZZ524332:CAA524332 CJV524332:CJW524332 CTR524332:CTS524332 DDN524332:DDO524332 DNJ524332:DNK524332 DXF524332:DXG524332 EHB524332:EHC524332 EQX524332:EQY524332 FAT524332:FAU524332 FKP524332:FKQ524332 FUL524332:FUM524332 GEH524332:GEI524332 GOD524332:GOE524332 GXZ524332:GYA524332 HHV524332:HHW524332 HRR524332:HRS524332 IBN524332:IBO524332 ILJ524332:ILK524332 IVF524332:IVG524332 JFB524332:JFC524332 JOX524332:JOY524332 JYT524332:JYU524332 KIP524332:KIQ524332 KSL524332:KSM524332 LCH524332:LCI524332 LMD524332:LME524332 LVZ524332:LWA524332 MFV524332:MFW524332 MPR524332:MPS524332 MZN524332:MZO524332 NJJ524332:NJK524332 NTF524332:NTG524332 ODB524332:ODC524332 OMX524332:OMY524332 OWT524332:OWU524332 PGP524332:PGQ524332 PQL524332:PQM524332 QAH524332:QAI524332 QKD524332:QKE524332 QTZ524332:QUA524332 RDV524332:RDW524332 RNR524332:RNS524332 RXN524332:RXO524332 SHJ524332:SHK524332 SRF524332:SRG524332 TBB524332:TBC524332 TKX524332:TKY524332 TUT524332:TUU524332 UEP524332:UEQ524332 UOL524332:UOM524332 UYH524332:UYI524332 VID524332:VIE524332 VRZ524332:VSA524332 WBV524332:WBW524332 WLR524332:WLS524332 WVN524332:WVO524332 F589868:G589868 JB589868:JC589868 SX589868:SY589868 ACT589868:ACU589868 AMP589868:AMQ589868 AWL589868:AWM589868 BGH589868:BGI589868 BQD589868:BQE589868 BZZ589868:CAA589868 CJV589868:CJW589868 CTR589868:CTS589868 DDN589868:DDO589868 DNJ589868:DNK589868 DXF589868:DXG589868 EHB589868:EHC589868 EQX589868:EQY589868 FAT589868:FAU589868 FKP589868:FKQ589868 FUL589868:FUM589868 GEH589868:GEI589868 GOD589868:GOE589868 GXZ589868:GYA589868 HHV589868:HHW589868 HRR589868:HRS589868 IBN589868:IBO589868 ILJ589868:ILK589868 IVF589868:IVG589868 JFB589868:JFC589868 JOX589868:JOY589868 JYT589868:JYU589868 KIP589868:KIQ589868 KSL589868:KSM589868 LCH589868:LCI589868 LMD589868:LME589868 LVZ589868:LWA589868 MFV589868:MFW589868 MPR589868:MPS589868 MZN589868:MZO589868 NJJ589868:NJK589868 NTF589868:NTG589868 ODB589868:ODC589868 OMX589868:OMY589868 OWT589868:OWU589868 PGP589868:PGQ589868 PQL589868:PQM589868 QAH589868:QAI589868 QKD589868:QKE589868 QTZ589868:QUA589868 RDV589868:RDW589868 RNR589868:RNS589868 RXN589868:RXO589868 SHJ589868:SHK589868 SRF589868:SRG589868 TBB589868:TBC589868 TKX589868:TKY589868 TUT589868:TUU589868 UEP589868:UEQ589868 UOL589868:UOM589868 UYH589868:UYI589868 VID589868:VIE589868 VRZ589868:VSA589868 WBV589868:WBW589868 WLR589868:WLS589868 WVN589868:WVO589868 F655404:G655404 JB655404:JC655404 SX655404:SY655404 ACT655404:ACU655404 AMP655404:AMQ655404 AWL655404:AWM655404 BGH655404:BGI655404 BQD655404:BQE655404 BZZ655404:CAA655404 CJV655404:CJW655404 CTR655404:CTS655404 DDN655404:DDO655404 DNJ655404:DNK655404 DXF655404:DXG655404 EHB655404:EHC655404 EQX655404:EQY655404 FAT655404:FAU655404 FKP655404:FKQ655404 FUL655404:FUM655404 GEH655404:GEI655404 GOD655404:GOE655404 GXZ655404:GYA655404 HHV655404:HHW655404 HRR655404:HRS655404 IBN655404:IBO655404 ILJ655404:ILK655404 IVF655404:IVG655404 JFB655404:JFC655404 JOX655404:JOY655404 JYT655404:JYU655404 KIP655404:KIQ655404 KSL655404:KSM655404 LCH655404:LCI655404 LMD655404:LME655404 LVZ655404:LWA655404 MFV655404:MFW655404 MPR655404:MPS655404 MZN655404:MZO655404 NJJ655404:NJK655404 NTF655404:NTG655404 ODB655404:ODC655404 OMX655404:OMY655404 OWT655404:OWU655404 PGP655404:PGQ655404 PQL655404:PQM655404 QAH655404:QAI655404 QKD655404:QKE655404 QTZ655404:QUA655404 RDV655404:RDW655404 RNR655404:RNS655404 RXN655404:RXO655404 SHJ655404:SHK655404 SRF655404:SRG655404 TBB655404:TBC655404 TKX655404:TKY655404 TUT655404:TUU655404 UEP655404:UEQ655404 UOL655404:UOM655404 UYH655404:UYI655404 VID655404:VIE655404 VRZ655404:VSA655404 WBV655404:WBW655404 WLR655404:WLS655404 WVN655404:WVO655404 F720940:G720940 JB720940:JC720940 SX720940:SY720940 ACT720940:ACU720940 AMP720940:AMQ720940 AWL720940:AWM720940 BGH720940:BGI720940 BQD720940:BQE720940 BZZ720940:CAA720940 CJV720940:CJW720940 CTR720940:CTS720940 DDN720940:DDO720940 DNJ720940:DNK720940 DXF720940:DXG720940 EHB720940:EHC720940 EQX720940:EQY720940 FAT720940:FAU720940 FKP720940:FKQ720940 FUL720940:FUM720940 GEH720940:GEI720940 GOD720940:GOE720940 GXZ720940:GYA720940 HHV720940:HHW720940 HRR720940:HRS720940 IBN720940:IBO720940 ILJ720940:ILK720940 IVF720940:IVG720940 JFB720940:JFC720940 JOX720940:JOY720940 JYT720940:JYU720940 KIP720940:KIQ720940 KSL720940:KSM720940 LCH720940:LCI720940 LMD720940:LME720940 LVZ720940:LWA720940 MFV720940:MFW720940 MPR720940:MPS720940 MZN720940:MZO720940 NJJ720940:NJK720940 NTF720940:NTG720940 ODB720940:ODC720940 OMX720940:OMY720940 OWT720940:OWU720940 PGP720940:PGQ720940 PQL720940:PQM720940 QAH720940:QAI720940 QKD720940:QKE720940 QTZ720940:QUA720940 RDV720940:RDW720940 RNR720940:RNS720940 RXN720940:RXO720940 SHJ720940:SHK720940 SRF720940:SRG720940 TBB720940:TBC720940 TKX720940:TKY720940 TUT720940:TUU720940 UEP720940:UEQ720940 UOL720940:UOM720940 UYH720940:UYI720940 VID720940:VIE720940 VRZ720940:VSA720940 WBV720940:WBW720940 WLR720940:WLS720940 WVN720940:WVO720940 F786476:G786476 JB786476:JC786476 SX786476:SY786476 ACT786476:ACU786476 AMP786476:AMQ786476 AWL786476:AWM786476 BGH786476:BGI786476 BQD786476:BQE786476 BZZ786476:CAA786476 CJV786476:CJW786476 CTR786476:CTS786476 DDN786476:DDO786476 DNJ786476:DNK786476 DXF786476:DXG786476 EHB786476:EHC786476 EQX786476:EQY786476 FAT786476:FAU786476 FKP786476:FKQ786476 FUL786476:FUM786476 GEH786476:GEI786476 GOD786476:GOE786476 GXZ786476:GYA786476 HHV786476:HHW786476 HRR786476:HRS786476 IBN786476:IBO786476 ILJ786476:ILK786476 IVF786476:IVG786476 JFB786476:JFC786476 JOX786476:JOY786476 JYT786476:JYU786476 KIP786476:KIQ786476 KSL786476:KSM786476 LCH786476:LCI786476 LMD786476:LME786476 LVZ786476:LWA786476 MFV786476:MFW786476 MPR786476:MPS786476 MZN786476:MZO786476 NJJ786476:NJK786476 NTF786476:NTG786476 ODB786476:ODC786476 OMX786476:OMY786476 OWT786476:OWU786476 PGP786476:PGQ786476 PQL786476:PQM786476 QAH786476:QAI786476 QKD786476:QKE786476 QTZ786476:QUA786476 RDV786476:RDW786476 RNR786476:RNS786476 RXN786476:RXO786476 SHJ786476:SHK786476 SRF786476:SRG786476 TBB786476:TBC786476 TKX786476:TKY786476 TUT786476:TUU786476 UEP786476:UEQ786476 UOL786476:UOM786476 UYH786476:UYI786476 VID786476:VIE786476 VRZ786476:VSA786476 WBV786476:WBW786476 WLR786476:WLS786476 WVN786476:WVO786476 F852012:G852012 JB852012:JC852012 SX852012:SY852012 ACT852012:ACU852012 AMP852012:AMQ852012 AWL852012:AWM852012 BGH852012:BGI852012 BQD852012:BQE852012 BZZ852012:CAA852012 CJV852012:CJW852012 CTR852012:CTS852012 DDN852012:DDO852012 DNJ852012:DNK852012 DXF852012:DXG852012 EHB852012:EHC852012 EQX852012:EQY852012 FAT852012:FAU852012 FKP852012:FKQ852012 FUL852012:FUM852012 GEH852012:GEI852012 GOD852012:GOE852012 GXZ852012:GYA852012 HHV852012:HHW852012 HRR852012:HRS852012 IBN852012:IBO852012 ILJ852012:ILK852012 IVF852012:IVG852012 JFB852012:JFC852012 JOX852012:JOY852012 JYT852012:JYU852012 KIP852012:KIQ852012 KSL852012:KSM852012 LCH852012:LCI852012 LMD852012:LME852012 LVZ852012:LWA852012 MFV852012:MFW852012 MPR852012:MPS852012 MZN852012:MZO852012 NJJ852012:NJK852012 NTF852012:NTG852012 ODB852012:ODC852012 OMX852012:OMY852012 OWT852012:OWU852012 PGP852012:PGQ852012 PQL852012:PQM852012 QAH852012:QAI852012 QKD852012:QKE852012 QTZ852012:QUA852012 RDV852012:RDW852012 RNR852012:RNS852012 RXN852012:RXO852012 SHJ852012:SHK852012 SRF852012:SRG852012 TBB852012:TBC852012 TKX852012:TKY852012 TUT852012:TUU852012 UEP852012:UEQ852012 UOL852012:UOM852012 UYH852012:UYI852012 VID852012:VIE852012 VRZ852012:VSA852012 WBV852012:WBW852012 WLR852012:WLS852012 WVN852012:WVO852012 F917548:G917548 JB917548:JC917548 SX917548:SY917548 ACT917548:ACU917548 AMP917548:AMQ917548 AWL917548:AWM917548 BGH917548:BGI917548 BQD917548:BQE917548 BZZ917548:CAA917548 CJV917548:CJW917548 CTR917548:CTS917548 DDN917548:DDO917548 DNJ917548:DNK917548 DXF917548:DXG917548 EHB917548:EHC917548 EQX917548:EQY917548 FAT917548:FAU917548 FKP917548:FKQ917548 FUL917548:FUM917548 GEH917548:GEI917548 GOD917548:GOE917548 GXZ917548:GYA917548 HHV917548:HHW917548 HRR917548:HRS917548 IBN917548:IBO917548 ILJ917548:ILK917548 IVF917548:IVG917548 JFB917548:JFC917548 JOX917548:JOY917548 JYT917548:JYU917548 KIP917548:KIQ917548 KSL917548:KSM917548 LCH917548:LCI917548 LMD917548:LME917548 LVZ917548:LWA917548 MFV917548:MFW917548 MPR917548:MPS917548 MZN917548:MZO917548 NJJ917548:NJK917548 NTF917548:NTG917548 ODB917548:ODC917548 OMX917548:OMY917548 OWT917548:OWU917548 PGP917548:PGQ917548 PQL917548:PQM917548 QAH917548:QAI917548 QKD917548:QKE917548 QTZ917548:QUA917548 RDV917548:RDW917548 RNR917548:RNS917548 RXN917548:RXO917548 SHJ917548:SHK917548 SRF917548:SRG917548 TBB917548:TBC917548 TKX917548:TKY917548 TUT917548:TUU917548 UEP917548:UEQ917548 UOL917548:UOM917548 UYH917548:UYI917548 VID917548:VIE917548 VRZ917548:VSA917548 WBV917548:WBW917548 WLR917548:WLS917548 WVN917548:WVO917548 F983084:G983084 JB983084:JC983084 SX983084:SY983084 ACT983084:ACU983084 AMP983084:AMQ983084 AWL983084:AWM983084 BGH983084:BGI983084 BQD983084:BQE983084 BZZ983084:CAA983084 CJV983084:CJW983084 CTR983084:CTS983084 DDN983084:DDO983084 DNJ983084:DNK983084 DXF983084:DXG983084 EHB983084:EHC983084 EQX983084:EQY983084 FAT983084:FAU983084 FKP983084:FKQ983084 FUL983084:FUM983084 GEH983084:GEI983084 GOD983084:GOE983084 GXZ983084:GYA983084 HHV983084:HHW983084 HRR983084:HRS983084 IBN983084:IBO983084 ILJ983084:ILK983084 IVF983084:IVG983084 JFB983084:JFC983084 JOX983084:JOY983084 JYT983084:JYU983084 KIP983084:KIQ983084 KSL983084:KSM983084 LCH983084:LCI983084 LMD983084:LME983084 LVZ983084:LWA983084 MFV983084:MFW983084 MPR983084:MPS983084 MZN983084:MZO983084 NJJ983084:NJK983084 NTF983084:NTG983084 ODB983084:ODC983084 OMX983084:OMY983084 OWT983084:OWU983084 PGP983084:PGQ983084 PQL983084:PQM983084 QAH983084:QAI983084 QKD983084:QKE983084 QTZ983084:QUA983084 RDV983084:RDW983084 RNR983084:RNS983084 RXN983084:RXO983084 SHJ983084:SHK983084 SRF983084:SRG983084 TBB983084:TBC983084 TKX983084:TKY983084 TUT983084:TUU983084 UEP983084:UEQ983084 UOL983084:UOM983084 UYH983084:UYI983084 VID983084:VIE983084 VRZ983084:VSA983084 WBV983084:WBW983084 WLR983084:WLS983084 WVN983084:WVO983084 F67:G69 JB67:JC69 SX67:SY69 ACT67:ACU69 AMP67:AMQ69 AWL67:AWM69 BGH67:BGI69 BQD67:BQE69 BZZ67:CAA69 CJV67:CJW69 CTR67:CTS69 DDN67:DDO69 DNJ67:DNK69 DXF67:DXG69 EHB67:EHC69 EQX67:EQY69 FAT67:FAU69 FKP67:FKQ69 FUL67:FUM69 GEH67:GEI69 GOD67:GOE69 GXZ67:GYA69 HHV67:HHW69 HRR67:HRS69 IBN67:IBO69 ILJ67:ILK69 IVF67:IVG69 JFB67:JFC69 JOX67:JOY69 JYT67:JYU69 KIP67:KIQ69 KSL67:KSM69 LCH67:LCI69 LMD67:LME69 LVZ67:LWA69 MFV67:MFW69 MPR67:MPS69 MZN67:MZO69 NJJ67:NJK69 NTF67:NTG69 ODB67:ODC69 OMX67:OMY69 OWT67:OWU69 PGP67:PGQ69 PQL67:PQM69 QAH67:QAI69 QKD67:QKE69 QTZ67:QUA69 RDV67:RDW69 RNR67:RNS69 RXN67:RXO69 SHJ67:SHK69 SRF67:SRG69 TBB67:TBC69 TKX67:TKY69 TUT67:TUU69 UEP67:UEQ69 UOL67:UOM69 UYH67:UYI69 VID67:VIE69 VRZ67:VSA69 WBV67:WBW69 WLR67:WLS69 WVN67:WVO69 F65593:G65597 JB65593:JC65597 SX65593:SY65597 ACT65593:ACU65597 AMP65593:AMQ65597 AWL65593:AWM65597 BGH65593:BGI65597 BQD65593:BQE65597 BZZ65593:CAA65597 CJV65593:CJW65597 CTR65593:CTS65597 DDN65593:DDO65597 DNJ65593:DNK65597 DXF65593:DXG65597 EHB65593:EHC65597 EQX65593:EQY65597 FAT65593:FAU65597 FKP65593:FKQ65597 FUL65593:FUM65597 GEH65593:GEI65597 GOD65593:GOE65597 GXZ65593:GYA65597 HHV65593:HHW65597 HRR65593:HRS65597 IBN65593:IBO65597 ILJ65593:ILK65597 IVF65593:IVG65597 JFB65593:JFC65597 JOX65593:JOY65597 JYT65593:JYU65597 KIP65593:KIQ65597 KSL65593:KSM65597 LCH65593:LCI65597 LMD65593:LME65597 LVZ65593:LWA65597 MFV65593:MFW65597 MPR65593:MPS65597 MZN65593:MZO65597 NJJ65593:NJK65597 NTF65593:NTG65597 ODB65593:ODC65597 OMX65593:OMY65597 OWT65593:OWU65597 PGP65593:PGQ65597 PQL65593:PQM65597 QAH65593:QAI65597 QKD65593:QKE65597 QTZ65593:QUA65597 RDV65593:RDW65597 RNR65593:RNS65597 RXN65593:RXO65597 SHJ65593:SHK65597 SRF65593:SRG65597 TBB65593:TBC65597 TKX65593:TKY65597 TUT65593:TUU65597 UEP65593:UEQ65597 UOL65593:UOM65597 UYH65593:UYI65597 VID65593:VIE65597 VRZ65593:VSA65597 WBV65593:WBW65597 WLR65593:WLS65597 WVN65593:WVO65597 F131129:G131133 JB131129:JC131133 SX131129:SY131133 ACT131129:ACU131133 AMP131129:AMQ131133 AWL131129:AWM131133 BGH131129:BGI131133 BQD131129:BQE131133 BZZ131129:CAA131133 CJV131129:CJW131133 CTR131129:CTS131133 DDN131129:DDO131133 DNJ131129:DNK131133 DXF131129:DXG131133 EHB131129:EHC131133 EQX131129:EQY131133 FAT131129:FAU131133 FKP131129:FKQ131133 FUL131129:FUM131133 GEH131129:GEI131133 GOD131129:GOE131133 GXZ131129:GYA131133 HHV131129:HHW131133 HRR131129:HRS131133 IBN131129:IBO131133 ILJ131129:ILK131133 IVF131129:IVG131133 JFB131129:JFC131133 JOX131129:JOY131133 JYT131129:JYU131133 KIP131129:KIQ131133 KSL131129:KSM131133 LCH131129:LCI131133 LMD131129:LME131133 LVZ131129:LWA131133 MFV131129:MFW131133 MPR131129:MPS131133 MZN131129:MZO131133 NJJ131129:NJK131133 NTF131129:NTG131133 ODB131129:ODC131133 OMX131129:OMY131133 OWT131129:OWU131133 PGP131129:PGQ131133 PQL131129:PQM131133 QAH131129:QAI131133 QKD131129:QKE131133 QTZ131129:QUA131133 RDV131129:RDW131133 RNR131129:RNS131133 RXN131129:RXO131133 SHJ131129:SHK131133 SRF131129:SRG131133 TBB131129:TBC131133 TKX131129:TKY131133 TUT131129:TUU131133 UEP131129:UEQ131133 UOL131129:UOM131133 UYH131129:UYI131133 VID131129:VIE131133 VRZ131129:VSA131133 WBV131129:WBW131133 WLR131129:WLS131133 WVN131129:WVO131133 F196665:G196669 JB196665:JC196669 SX196665:SY196669 ACT196665:ACU196669 AMP196665:AMQ196669 AWL196665:AWM196669 BGH196665:BGI196669 BQD196665:BQE196669 BZZ196665:CAA196669 CJV196665:CJW196669 CTR196665:CTS196669 DDN196665:DDO196669 DNJ196665:DNK196669 DXF196665:DXG196669 EHB196665:EHC196669 EQX196665:EQY196669 FAT196665:FAU196669 FKP196665:FKQ196669 FUL196665:FUM196669 GEH196665:GEI196669 GOD196665:GOE196669 GXZ196665:GYA196669 HHV196665:HHW196669 HRR196665:HRS196669 IBN196665:IBO196669 ILJ196665:ILK196669 IVF196665:IVG196669 JFB196665:JFC196669 JOX196665:JOY196669 JYT196665:JYU196669 KIP196665:KIQ196669 KSL196665:KSM196669 LCH196665:LCI196669 LMD196665:LME196669 LVZ196665:LWA196669 MFV196665:MFW196669 MPR196665:MPS196669 MZN196665:MZO196669 NJJ196665:NJK196669 NTF196665:NTG196669 ODB196665:ODC196669 OMX196665:OMY196669 OWT196665:OWU196669 PGP196665:PGQ196669 PQL196665:PQM196669 QAH196665:QAI196669 QKD196665:QKE196669 QTZ196665:QUA196669 RDV196665:RDW196669 RNR196665:RNS196669 RXN196665:RXO196669 SHJ196665:SHK196669 SRF196665:SRG196669 TBB196665:TBC196669 TKX196665:TKY196669 TUT196665:TUU196669 UEP196665:UEQ196669 UOL196665:UOM196669 UYH196665:UYI196669 VID196665:VIE196669 VRZ196665:VSA196669 WBV196665:WBW196669 WLR196665:WLS196669 WVN196665:WVO196669 F262201:G262205 JB262201:JC262205 SX262201:SY262205 ACT262201:ACU262205 AMP262201:AMQ262205 AWL262201:AWM262205 BGH262201:BGI262205 BQD262201:BQE262205 BZZ262201:CAA262205 CJV262201:CJW262205 CTR262201:CTS262205 DDN262201:DDO262205 DNJ262201:DNK262205 DXF262201:DXG262205 EHB262201:EHC262205 EQX262201:EQY262205 FAT262201:FAU262205 FKP262201:FKQ262205 FUL262201:FUM262205 GEH262201:GEI262205 GOD262201:GOE262205 GXZ262201:GYA262205 HHV262201:HHW262205 HRR262201:HRS262205 IBN262201:IBO262205 ILJ262201:ILK262205 IVF262201:IVG262205 JFB262201:JFC262205 JOX262201:JOY262205 JYT262201:JYU262205 KIP262201:KIQ262205 KSL262201:KSM262205 LCH262201:LCI262205 LMD262201:LME262205 LVZ262201:LWA262205 MFV262201:MFW262205 MPR262201:MPS262205 MZN262201:MZO262205 NJJ262201:NJK262205 NTF262201:NTG262205 ODB262201:ODC262205 OMX262201:OMY262205 OWT262201:OWU262205 PGP262201:PGQ262205 PQL262201:PQM262205 QAH262201:QAI262205 QKD262201:QKE262205 QTZ262201:QUA262205 RDV262201:RDW262205 RNR262201:RNS262205 RXN262201:RXO262205 SHJ262201:SHK262205 SRF262201:SRG262205 TBB262201:TBC262205 TKX262201:TKY262205 TUT262201:TUU262205 UEP262201:UEQ262205 UOL262201:UOM262205 UYH262201:UYI262205 VID262201:VIE262205 VRZ262201:VSA262205 WBV262201:WBW262205 WLR262201:WLS262205 WVN262201:WVO262205 F327737:G327741 JB327737:JC327741 SX327737:SY327741 ACT327737:ACU327741 AMP327737:AMQ327741 AWL327737:AWM327741 BGH327737:BGI327741 BQD327737:BQE327741 BZZ327737:CAA327741 CJV327737:CJW327741 CTR327737:CTS327741 DDN327737:DDO327741 DNJ327737:DNK327741 DXF327737:DXG327741 EHB327737:EHC327741 EQX327737:EQY327741 FAT327737:FAU327741 FKP327737:FKQ327741 FUL327737:FUM327741 GEH327737:GEI327741 GOD327737:GOE327741 GXZ327737:GYA327741 HHV327737:HHW327741 HRR327737:HRS327741 IBN327737:IBO327741 ILJ327737:ILK327741 IVF327737:IVG327741 JFB327737:JFC327741 JOX327737:JOY327741 JYT327737:JYU327741 KIP327737:KIQ327741 KSL327737:KSM327741 LCH327737:LCI327741 LMD327737:LME327741 LVZ327737:LWA327741 MFV327737:MFW327741 MPR327737:MPS327741 MZN327737:MZO327741 NJJ327737:NJK327741 NTF327737:NTG327741 ODB327737:ODC327741 OMX327737:OMY327741 OWT327737:OWU327741 PGP327737:PGQ327741 PQL327737:PQM327741 QAH327737:QAI327741 QKD327737:QKE327741 QTZ327737:QUA327741 RDV327737:RDW327741 RNR327737:RNS327741 RXN327737:RXO327741 SHJ327737:SHK327741 SRF327737:SRG327741 TBB327737:TBC327741 TKX327737:TKY327741 TUT327737:TUU327741 UEP327737:UEQ327741 UOL327737:UOM327741 UYH327737:UYI327741 VID327737:VIE327741 VRZ327737:VSA327741 WBV327737:WBW327741 WLR327737:WLS327741 WVN327737:WVO327741 F393273:G393277 JB393273:JC393277 SX393273:SY393277 ACT393273:ACU393277 AMP393273:AMQ393277 AWL393273:AWM393277 BGH393273:BGI393277 BQD393273:BQE393277 BZZ393273:CAA393277 CJV393273:CJW393277 CTR393273:CTS393277 DDN393273:DDO393277 DNJ393273:DNK393277 DXF393273:DXG393277 EHB393273:EHC393277 EQX393273:EQY393277 FAT393273:FAU393277 FKP393273:FKQ393277 FUL393273:FUM393277 GEH393273:GEI393277 GOD393273:GOE393277 GXZ393273:GYA393277 HHV393273:HHW393277 HRR393273:HRS393277 IBN393273:IBO393277 ILJ393273:ILK393277 IVF393273:IVG393277 JFB393273:JFC393277 JOX393273:JOY393277 JYT393273:JYU393277 KIP393273:KIQ393277 KSL393273:KSM393277 LCH393273:LCI393277 LMD393273:LME393277 LVZ393273:LWA393277 MFV393273:MFW393277 MPR393273:MPS393277 MZN393273:MZO393277 NJJ393273:NJK393277 NTF393273:NTG393277 ODB393273:ODC393277 OMX393273:OMY393277 OWT393273:OWU393277 PGP393273:PGQ393277 PQL393273:PQM393277 QAH393273:QAI393277 QKD393273:QKE393277 QTZ393273:QUA393277 RDV393273:RDW393277 RNR393273:RNS393277 RXN393273:RXO393277 SHJ393273:SHK393277 SRF393273:SRG393277 TBB393273:TBC393277 TKX393273:TKY393277 TUT393273:TUU393277 UEP393273:UEQ393277 UOL393273:UOM393277 UYH393273:UYI393277 VID393273:VIE393277 VRZ393273:VSA393277 WBV393273:WBW393277 WLR393273:WLS393277 WVN393273:WVO393277 F458809:G458813 JB458809:JC458813 SX458809:SY458813 ACT458809:ACU458813 AMP458809:AMQ458813 AWL458809:AWM458813 BGH458809:BGI458813 BQD458809:BQE458813 BZZ458809:CAA458813 CJV458809:CJW458813 CTR458809:CTS458813 DDN458809:DDO458813 DNJ458809:DNK458813 DXF458809:DXG458813 EHB458809:EHC458813 EQX458809:EQY458813 FAT458809:FAU458813 FKP458809:FKQ458813 FUL458809:FUM458813 GEH458809:GEI458813 GOD458809:GOE458813 GXZ458809:GYA458813 HHV458809:HHW458813 HRR458809:HRS458813 IBN458809:IBO458813 ILJ458809:ILK458813 IVF458809:IVG458813 JFB458809:JFC458813 JOX458809:JOY458813 JYT458809:JYU458813 KIP458809:KIQ458813 KSL458809:KSM458813 LCH458809:LCI458813 LMD458809:LME458813 LVZ458809:LWA458813 MFV458809:MFW458813 MPR458809:MPS458813 MZN458809:MZO458813 NJJ458809:NJK458813 NTF458809:NTG458813 ODB458809:ODC458813 OMX458809:OMY458813 OWT458809:OWU458813 PGP458809:PGQ458813 PQL458809:PQM458813 QAH458809:QAI458813 QKD458809:QKE458813 QTZ458809:QUA458813 RDV458809:RDW458813 RNR458809:RNS458813 RXN458809:RXO458813 SHJ458809:SHK458813 SRF458809:SRG458813 TBB458809:TBC458813 TKX458809:TKY458813 TUT458809:TUU458813 UEP458809:UEQ458813 UOL458809:UOM458813 UYH458809:UYI458813 VID458809:VIE458813 VRZ458809:VSA458813 WBV458809:WBW458813 WLR458809:WLS458813 WVN458809:WVO458813 F524345:G524349 JB524345:JC524349 SX524345:SY524349 ACT524345:ACU524349 AMP524345:AMQ524349 AWL524345:AWM524349 BGH524345:BGI524349 BQD524345:BQE524349 BZZ524345:CAA524349 CJV524345:CJW524349 CTR524345:CTS524349 DDN524345:DDO524349 DNJ524345:DNK524349 DXF524345:DXG524349 EHB524345:EHC524349 EQX524345:EQY524349 FAT524345:FAU524349 FKP524345:FKQ524349 FUL524345:FUM524349 GEH524345:GEI524349 GOD524345:GOE524349 GXZ524345:GYA524349 HHV524345:HHW524349 HRR524345:HRS524349 IBN524345:IBO524349 ILJ524345:ILK524349 IVF524345:IVG524349 JFB524345:JFC524349 JOX524345:JOY524349 JYT524345:JYU524349 KIP524345:KIQ524349 KSL524345:KSM524349 LCH524345:LCI524349 LMD524345:LME524349 LVZ524345:LWA524349 MFV524345:MFW524349 MPR524345:MPS524349 MZN524345:MZO524349 NJJ524345:NJK524349 NTF524345:NTG524349 ODB524345:ODC524349 OMX524345:OMY524349 OWT524345:OWU524349 PGP524345:PGQ524349 PQL524345:PQM524349 QAH524345:QAI524349 QKD524345:QKE524349 QTZ524345:QUA524349 RDV524345:RDW524349 RNR524345:RNS524349 RXN524345:RXO524349 SHJ524345:SHK524349 SRF524345:SRG524349 TBB524345:TBC524349 TKX524345:TKY524349 TUT524345:TUU524349 UEP524345:UEQ524349 UOL524345:UOM524349 UYH524345:UYI524349 VID524345:VIE524349 VRZ524345:VSA524349 WBV524345:WBW524349 WLR524345:WLS524349 WVN524345:WVO524349 F589881:G589885 JB589881:JC589885 SX589881:SY589885 ACT589881:ACU589885 AMP589881:AMQ589885 AWL589881:AWM589885 BGH589881:BGI589885 BQD589881:BQE589885 BZZ589881:CAA589885 CJV589881:CJW589885 CTR589881:CTS589885 DDN589881:DDO589885 DNJ589881:DNK589885 DXF589881:DXG589885 EHB589881:EHC589885 EQX589881:EQY589885 FAT589881:FAU589885 FKP589881:FKQ589885 FUL589881:FUM589885 GEH589881:GEI589885 GOD589881:GOE589885 GXZ589881:GYA589885 HHV589881:HHW589885 HRR589881:HRS589885 IBN589881:IBO589885 ILJ589881:ILK589885 IVF589881:IVG589885 JFB589881:JFC589885 JOX589881:JOY589885 JYT589881:JYU589885 KIP589881:KIQ589885 KSL589881:KSM589885 LCH589881:LCI589885 LMD589881:LME589885 LVZ589881:LWA589885 MFV589881:MFW589885 MPR589881:MPS589885 MZN589881:MZO589885 NJJ589881:NJK589885 NTF589881:NTG589885 ODB589881:ODC589885 OMX589881:OMY589885 OWT589881:OWU589885 PGP589881:PGQ589885 PQL589881:PQM589885 QAH589881:QAI589885 QKD589881:QKE589885 QTZ589881:QUA589885 RDV589881:RDW589885 RNR589881:RNS589885 RXN589881:RXO589885 SHJ589881:SHK589885 SRF589881:SRG589885 TBB589881:TBC589885 TKX589881:TKY589885 TUT589881:TUU589885 UEP589881:UEQ589885 UOL589881:UOM589885 UYH589881:UYI589885 VID589881:VIE589885 VRZ589881:VSA589885 WBV589881:WBW589885 WLR589881:WLS589885 WVN589881:WVO589885 F655417:G655421 JB655417:JC655421 SX655417:SY655421 ACT655417:ACU655421 AMP655417:AMQ655421 AWL655417:AWM655421 BGH655417:BGI655421 BQD655417:BQE655421 BZZ655417:CAA655421 CJV655417:CJW655421 CTR655417:CTS655421 DDN655417:DDO655421 DNJ655417:DNK655421 DXF655417:DXG655421 EHB655417:EHC655421 EQX655417:EQY655421 FAT655417:FAU655421 FKP655417:FKQ655421 FUL655417:FUM655421 GEH655417:GEI655421 GOD655417:GOE655421 GXZ655417:GYA655421 HHV655417:HHW655421 HRR655417:HRS655421 IBN655417:IBO655421 ILJ655417:ILK655421 IVF655417:IVG655421 JFB655417:JFC655421 JOX655417:JOY655421 JYT655417:JYU655421 KIP655417:KIQ655421 KSL655417:KSM655421 LCH655417:LCI655421 LMD655417:LME655421 LVZ655417:LWA655421 MFV655417:MFW655421 MPR655417:MPS655421 MZN655417:MZO655421 NJJ655417:NJK655421 NTF655417:NTG655421 ODB655417:ODC655421 OMX655417:OMY655421 OWT655417:OWU655421 PGP655417:PGQ655421 PQL655417:PQM655421 QAH655417:QAI655421 QKD655417:QKE655421 QTZ655417:QUA655421 RDV655417:RDW655421 RNR655417:RNS655421 RXN655417:RXO655421 SHJ655417:SHK655421 SRF655417:SRG655421 TBB655417:TBC655421 TKX655417:TKY655421 TUT655417:TUU655421 UEP655417:UEQ655421 UOL655417:UOM655421 UYH655417:UYI655421 VID655417:VIE655421 VRZ655417:VSA655421 WBV655417:WBW655421 WLR655417:WLS655421 WVN655417:WVO655421 F720953:G720957 JB720953:JC720957 SX720953:SY720957 ACT720953:ACU720957 AMP720953:AMQ720957 AWL720953:AWM720957 BGH720953:BGI720957 BQD720953:BQE720957 BZZ720953:CAA720957 CJV720953:CJW720957 CTR720953:CTS720957 DDN720953:DDO720957 DNJ720953:DNK720957 DXF720953:DXG720957 EHB720953:EHC720957 EQX720953:EQY720957 FAT720953:FAU720957 FKP720953:FKQ720957 FUL720953:FUM720957 GEH720953:GEI720957 GOD720953:GOE720957 GXZ720953:GYA720957 HHV720953:HHW720957 HRR720953:HRS720957 IBN720953:IBO720957 ILJ720953:ILK720957 IVF720953:IVG720957 JFB720953:JFC720957 JOX720953:JOY720957 JYT720953:JYU720957 KIP720953:KIQ720957 KSL720953:KSM720957 LCH720953:LCI720957 LMD720953:LME720957 LVZ720953:LWA720957 MFV720953:MFW720957 MPR720953:MPS720957 MZN720953:MZO720957 NJJ720953:NJK720957 NTF720953:NTG720957 ODB720953:ODC720957 OMX720953:OMY720957 OWT720953:OWU720957 PGP720953:PGQ720957 PQL720953:PQM720957 QAH720953:QAI720957 QKD720953:QKE720957 QTZ720953:QUA720957 RDV720953:RDW720957 RNR720953:RNS720957 RXN720953:RXO720957 SHJ720953:SHK720957 SRF720953:SRG720957 TBB720953:TBC720957 TKX720953:TKY720957 TUT720953:TUU720957 UEP720953:UEQ720957 UOL720953:UOM720957 UYH720953:UYI720957 VID720953:VIE720957 VRZ720953:VSA720957 WBV720953:WBW720957 WLR720953:WLS720957 WVN720953:WVO720957 F786489:G786493 JB786489:JC786493 SX786489:SY786493 ACT786489:ACU786493 AMP786489:AMQ786493 AWL786489:AWM786493 BGH786489:BGI786493 BQD786489:BQE786493 BZZ786489:CAA786493 CJV786489:CJW786493 CTR786489:CTS786493 DDN786489:DDO786493 DNJ786489:DNK786493 DXF786489:DXG786493 EHB786489:EHC786493 EQX786489:EQY786493 FAT786489:FAU786493 FKP786489:FKQ786493 FUL786489:FUM786493 GEH786489:GEI786493 GOD786489:GOE786493 GXZ786489:GYA786493 HHV786489:HHW786493 HRR786489:HRS786493 IBN786489:IBO786493 ILJ786489:ILK786493 IVF786489:IVG786493 JFB786489:JFC786493 JOX786489:JOY786493 JYT786489:JYU786493 KIP786489:KIQ786493 KSL786489:KSM786493 LCH786489:LCI786493 LMD786489:LME786493 LVZ786489:LWA786493 MFV786489:MFW786493 MPR786489:MPS786493 MZN786489:MZO786493 NJJ786489:NJK786493 NTF786489:NTG786493 ODB786489:ODC786493 OMX786489:OMY786493 OWT786489:OWU786493 PGP786489:PGQ786493 PQL786489:PQM786493 QAH786489:QAI786493 QKD786489:QKE786493 QTZ786489:QUA786493 RDV786489:RDW786493 RNR786489:RNS786493 RXN786489:RXO786493 SHJ786489:SHK786493 SRF786489:SRG786493 TBB786489:TBC786493 TKX786489:TKY786493 TUT786489:TUU786493 UEP786489:UEQ786493 UOL786489:UOM786493 UYH786489:UYI786493 VID786489:VIE786493 VRZ786489:VSA786493 WBV786489:WBW786493 WLR786489:WLS786493 WVN786489:WVO786493 F852025:G852029 JB852025:JC852029 SX852025:SY852029 ACT852025:ACU852029 AMP852025:AMQ852029 AWL852025:AWM852029 BGH852025:BGI852029 BQD852025:BQE852029 BZZ852025:CAA852029 CJV852025:CJW852029 CTR852025:CTS852029 DDN852025:DDO852029 DNJ852025:DNK852029 DXF852025:DXG852029 EHB852025:EHC852029 EQX852025:EQY852029 FAT852025:FAU852029 FKP852025:FKQ852029 FUL852025:FUM852029 GEH852025:GEI852029 GOD852025:GOE852029 GXZ852025:GYA852029 HHV852025:HHW852029 HRR852025:HRS852029 IBN852025:IBO852029 ILJ852025:ILK852029 IVF852025:IVG852029 JFB852025:JFC852029 JOX852025:JOY852029 JYT852025:JYU852029 KIP852025:KIQ852029 KSL852025:KSM852029 LCH852025:LCI852029 LMD852025:LME852029 LVZ852025:LWA852029 MFV852025:MFW852029 MPR852025:MPS852029 MZN852025:MZO852029 NJJ852025:NJK852029 NTF852025:NTG852029 ODB852025:ODC852029 OMX852025:OMY852029 OWT852025:OWU852029 PGP852025:PGQ852029 PQL852025:PQM852029 QAH852025:QAI852029 QKD852025:QKE852029 QTZ852025:QUA852029 RDV852025:RDW852029 RNR852025:RNS852029 RXN852025:RXO852029 SHJ852025:SHK852029 SRF852025:SRG852029 TBB852025:TBC852029 TKX852025:TKY852029 TUT852025:TUU852029 UEP852025:UEQ852029 UOL852025:UOM852029 UYH852025:UYI852029 VID852025:VIE852029 VRZ852025:VSA852029 WBV852025:WBW852029 WLR852025:WLS852029 WVN852025:WVO852029 F917561:G917565 JB917561:JC917565 SX917561:SY917565 ACT917561:ACU917565 AMP917561:AMQ917565 AWL917561:AWM917565 BGH917561:BGI917565 BQD917561:BQE917565 BZZ917561:CAA917565 CJV917561:CJW917565 CTR917561:CTS917565 DDN917561:DDO917565 DNJ917561:DNK917565 DXF917561:DXG917565 EHB917561:EHC917565 EQX917561:EQY917565 FAT917561:FAU917565 FKP917561:FKQ917565 FUL917561:FUM917565 GEH917561:GEI917565 GOD917561:GOE917565 GXZ917561:GYA917565 HHV917561:HHW917565 HRR917561:HRS917565 IBN917561:IBO917565 ILJ917561:ILK917565 IVF917561:IVG917565 JFB917561:JFC917565 JOX917561:JOY917565 JYT917561:JYU917565 KIP917561:KIQ917565 KSL917561:KSM917565 LCH917561:LCI917565 LMD917561:LME917565 LVZ917561:LWA917565 MFV917561:MFW917565 MPR917561:MPS917565 MZN917561:MZO917565 NJJ917561:NJK917565 NTF917561:NTG917565 ODB917561:ODC917565 OMX917561:OMY917565 OWT917561:OWU917565 PGP917561:PGQ917565 PQL917561:PQM917565 QAH917561:QAI917565 QKD917561:QKE917565 QTZ917561:QUA917565 RDV917561:RDW917565 RNR917561:RNS917565 RXN917561:RXO917565 SHJ917561:SHK917565 SRF917561:SRG917565 TBB917561:TBC917565 TKX917561:TKY917565 TUT917561:TUU917565 UEP917561:UEQ917565 UOL917561:UOM917565 UYH917561:UYI917565 VID917561:VIE917565 VRZ917561:VSA917565 WBV917561:WBW917565 WLR917561:WLS917565 WVN917561:WVO917565 F983097:G983101 JB983097:JC983101 SX983097:SY983101 ACT983097:ACU983101 AMP983097:AMQ983101 AWL983097:AWM983101 BGH983097:BGI983101 BQD983097:BQE983101 BZZ983097:CAA983101 CJV983097:CJW983101 CTR983097:CTS983101 DDN983097:DDO983101 DNJ983097:DNK983101 DXF983097:DXG983101 EHB983097:EHC983101 EQX983097:EQY983101 FAT983097:FAU983101 FKP983097:FKQ983101 FUL983097:FUM983101 GEH983097:GEI983101 GOD983097:GOE983101 GXZ983097:GYA983101 HHV983097:HHW983101 HRR983097:HRS983101 IBN983097:IBO983101 ILJ983097:ILK983101 IVF983097:IVG983101 JFB983097:JFC983101 JOX983097:JOY983101 JYT983097:JYU983101 KIP983097:KIQ983101 KSL983097:KSM983101 LCH983097:LCI983101 LMD983097:LME983101 LVZ983097:LWA983101 MFV983097:MFW983101 MPR983097:MPS983101 MZN983097:MZO983101 NJJ983097:NJK983101 NTF983097:NTG983101 ODB983097:ODC983101 OMX983097:OMY983101 OWT983097:OWU983101 PGP983097:PGQ983101 PQL983097:PQM983101 QAH983097:QAI983101 QKD983097:QKE983101 QTZ983097:QUA983101 RDV983097:RDW983101 RNR983097:RNS983101 RXN983097:RXO983101 SHJ983097:SHK983101 SRF983097:SRG983101 TBB983097:TBC983101 TKX983097:TKY983101 TUT983097:TUU983101 UEP983097:UEQ983101 UOL983097:UOM983101 UYH983097:UYI983101 VID983097:VIE983101 VRZ983097:VSA983101 WBV983097:WBW983101 WLR983097:WLS983101 WVN983097:WVO983101 G65600 JC65600 SY65600 ACU65600 AMQ65600 AWM65600 BGI65600 BQE65600 CAA65600 CJW65600 CTS65600 DDO65600 DNK65600 DXG65600 EHC65600 EQY65600 FAU65600 FKQ65600 FUM65600 GEI65600 GOE65600 GYA65600 HHW65600 HRS65600 IBO65600 ILK65600 IVG65600 JFC65600 JOY65600 JYU65600 KIQ65600 KSM65600 LCI65600 LME65600 LWA65600 MFW65600 MPS65600 MZO65600 NJK65600 NTG65600 ODC65600 OMY65600 OWU65600 PGQ65600 PQM65600 QAI65600 QKE65600 QUA65600 RDW65600 RNS65600 RXO65600 SHK65600 SRG65600 TBC65600 TKY65600 TUU65600 UEQ65600 UOM65600 UYI65600 VIE65600 VSA65600 WBW65600 WLS65600 WVO65600 G131136 JC131136 SY131136 ACU131136 AMQ131136 AWM131136 BGI131136 BQE131136 CAA131136 CJW131136 CTS131136 DDO131136 DNK131136 DXG131136 EHC131136 EQY131136 FAU131136 FKQ131136 FUM131136 GEI131136 GOE131136 GYA131136 HHW131136 HRS131136 IBO131136 ILK131136 IVG131136 JFC131136 JOY131136 JYU131136 KIQ131136 KSM131136 LCI131136 LME131136 LWA131136 MFW131136 MPS131136 MZO131136 NJK131136 NTG131136 ODC131136 OMY131136 OWU131136 PGQ131136 PQM131136 QAI131136 QKE131136 QUA131136 RDW131136 RNS131136 RXO131136 SHK131136 SRG131136 TBC131136 TKY131136 TUU131136 UEQ131136 UOM131136 UYI131136 VIE131136 VSA131136 WBW131136 WLS131136 WVO131136 G196672 JC196672 SY196672 ACU196672 AMQ196672 AWM196672 BGI196672 BQE196672 CAA196672 CJW196672 CTS196672 DDO196672 DNK196672 DXG196672 EHC196672 EQY196672 FAU196672 FKQ196672 FUM196672 GEI196672 GOE196672 GYA196672 HHW196672 HRS196672 IBO196672 ILK196672 IVG196672 JFC196672 JOY196672 JYU196672 KIQ196672 KSM196672 LCI196672 LME196672 LWA196672 MFW196672 MPS196672 MZO196672 NJK196672 NTG196672 ODC196672 OMY196672 OWU196672 PGQ196672 PQM196672 QAI196672 QKE196672 QUA196672 RDW196672 RNS196672 RXO196672 SHK196672 SRG196672 TBC196672 TKY196672 TUU196672 UEQ196672 UOM196672 UYI196672 VIE196672 VSA196672 WBW196672 WLS196672 WVO196672 G262208 JC262208 SY262208 ACU262208 AMQ262208 AWM262208 BGI262208 BQE262208 CAA262208 CJW262208 CTS262208 DDO262208 DNK262208 DXG262208 EHC262208 EQY262208 FAU262208 FKQ262208 FUM262208 GEI262208 GOE262208 GYA262208 HHW262208 HRS262208 IBO262208 ILK262208 IVG262208 JFC262208 JOY262208 JYU262208 KIQ262208 KSM262208 LCI262208 LME262208 LWA262208 MFW262208 MPS262208 MZO262208 NJK262208 NTG262208 ODC262208 OMY262208 OWU262208 PGQ262208 PQM262208 QAI262208 QKE262208 QUA262208 RDW262208 RNS262208 RXO262208 SHK262208 SRG262208 TBC262208 TKY262208 TUU262208 UEQ262208 UOM262208 UYI262208 VIE262208 VSA262208 WBW262208 WLS262208 WVO262208 G327744 JC327744 SY327744 ACU327744 AMQ327744 AWM327744 BGI327744 BQE327744 CAA327744 CJW327744 CTS327744 DDO327744 DNK327744 DXG327744 EHC327744 EQY327744 FAU327744 FKQ327744 FUM327744 GEI327744 GOE327744 GYA327744 HHW327744 HRS327744 IBO327744 ILK327744 IVG327744 JFC327744 JOY327744 JYU327744 KIQ327744 KSM327744 LCI327744 LME327744 LWA327744 MFW327744 MPS327744 MZO327744 NJK327744 NTG327744 ODC327744 OMY327744 OWU327744 PGQ327744 PQM327744 QAI327744 QKE327744 QUA327744 RDW327744 RNS327744 RXO327744 SHK327744 SRG327744 TBC327744 TKY327744 TUU327744 UEQ327744 UOM327744 UYI327744 VIE327744 VSA327744 WBW327744 WLS327744 WVO327744 G393280 JC393280 SY393280 ACU393280 AMQ393280 AWM393280 BGI393280 BQE393280 CAA393280 CJW393280 CTS393280 DDO393280 DNK393280 DXG393280 EHC393280 EQY393280 FAU393280 FKQ393280 FUM393280 GEI393280 GOE393280 GYA393280 HHW393280 HRS393280 IBO393280 ILK393280 IVG393280 JFC393280 JOY393280 JYU393280 KIQ393280 KSM393280 LCI393280 LME393280 LWA393280 MFW393280 MPS393280 MZO393280 NJK393280 NTG393280 ODC393280 OMY393280 OWU393280 PGQ393280 PQM393280 QAI393280 QKE393280 QUA393280 RDW393280 RNS393280 RXO393280 SHK393280 SRG393280 TBC393280 TKY393280 TUU393280 UEQ393280 UOM393280 UYI393280 VIE393280 VSA393280 WBW393280 WLS393280 WVO393280 G458816 JC458816 SY458816 ACU458816 AMQ458816 AWM458816 BGI458816 BQE458816 CAA458816 CJW458816 CTS458816 DDO458816 DNK458816 DXG458816 EHC458816 EQY458816 FAU458816 FKQ458816 FUM458816 GEI458816 GOE458816 GYA458816 HHW458816 HRS458816 IBO458816 ILK458816 IVG458816 JFC458816 JOY458816 JYU458816 KIQ458816 KSM458816 LCI458816 LME458816 LWA458816 MFW458816 MPS458816 MZO458816 NJK458816 NTG458816 ODC458816 OMY458816 OWU458816 PGQ458816 PQM458816 QAI458816 QKE458816 QUA458816 RDW458816 RNS458816 RXO458816 SHK458816 SRG458816 TBC458816 TKY458816 TUU458816 UEQ458816 UOM458816 UYI458816 VIE458816 VSA458816 WBW458816 WLS458816 WVO458816 G524352 JC524352 SY524352 ACU524352 AMQ524352 AWM524352 BGI524352 BQE524352 CAA524352 CJW524352 CTS524352 DDO524352 DNK524352 DXG524352 EHC524352 EQY524352 FAU524352 FKQ524352 FUM524352 GEI524352 GOE524352 GYA524352 HHW524352 HRS524352 IBO524352 ILK524352 IVG524352 JFC524352 JOY524352 JYU524352 KIQ524352 KSM524352 LCI524352 LME524352 LWA524352 MFW524352 MPS524352 MZO524352 NJK524352 NTG524352 ODC524352 OMY524352 OWU524352 PGQ524352 PQM524352 QAI524352 QKE524352 QUA524352 RDW524352 RNS524352 RXO524352 SHK524352 SRG524352 TBC524352 TKY524352 TUU524352 UEQ524352 UOM524352 UYI524352 VIE524352 VSA524352 WBW524352 WLS524352 WVO524352 G589888 JC589888 SY589888 ACU589888 AMQ589888 AWM589888 BGI589888 BQE589888 CAA589888 CJW589888 CTS589888 DDO589888 DNK589888 DXG589888 EHC589888 EQY589888 FAU589888 FKQ589888 FUM589888 GEI589888 GOE589888 GYA589888 HHW589888 HRS589888 IBO589888 ILK589888 IVG589888 JFC589888 JOY589888 JYU589888 KIQ589888 KSM589888 LCI589888 LME589888 LWA589888 MFW589888 MPS589888 MZO589888 NJK589888 NTG589888 ODC589888 OMY589888 OWU589888 PGQ589888 PQM589888 QAI589888 QKE589888 QUA589888 RDW589888 RNS589888 RXO589888 SHK589888 SRG589888 TBC589888 TKY589888 TUU589888 UEQ589888 UOM589888 UYI589888 VIE589888 VSA589888 WBW589888 WLS589888 WVO589888 G655424 JC655424 SY655424 ACU655424 AMQ655424 AWM655424 BGI655424 BQE655424 CAA655424 CJW655424 CTS655424 DDO655424 DNK655424 DXG655424 EHC655424 EQY655424 FAU655424 FKQ655424 FUM655424 GEI655424 GOE655424 GYA655424 HHW655424 HRS655424 IBO655424 ILK655424 IVG655424 JFC655424 JOY655424 JYU655424 KIQ655424 KSM655424 LCI655424 LME655424 LWA655424 MFW655424 MPS655424 MZO655424 NJK655424 NTG655424 ODC655424 OMY655424 OWU655424 PGQ655424 PQM655424 QAI655424 QKE655424 QUA655424 RDW655424 RNS655424 RXO655424 SHK655424 SRG655424 TBC655424 TKY655424 TUU655424 UEQ655424 UOM655424 UYI655424 VIE655424 VSA655424 WBW655424 WLS655424 WVO655424 G720960 JC720960 SY720960 ACU720960 AMQ720960 AWM720960 BGI720960 BQE720960 CAA720960 CJW720960 CTS720960 DDO720960 DNK720960 DXG720960 EHC720960 EQY720960 FAU720960 FKQ720960 FUM720960 GEI720960 GOE720960 GYA720960 HHW720960 HRS720960 IBO720960 ILK720960 IVG720960 JFC720960 JOY720960 JYU720960 KIQ720960 KSM720960 LCI720960 LME720960 LWA720960 MFW720960 MPS720960 MZO720960 NJK720960 NTG720960 ODC720960 OMY720960 OWU720960 PGQ720960 PQM720960 QAI720960 QKE720960 QUA720960 RDW720960 RNS720960 RXO720960 SHK720960 SRG720960 TBC720960 TKY720960 TUU720960 UEQ720960 UOM720960 UYI720960 VIE720960 VSA720960 WBW720960 WLS720960 WVO720960 G786496 JC786496 SY786496 ACU786496 AMQ786496 AWM786496 BGI786496 BQE786496 CAA786496 CJW786496 CTS786496 DDO786496 DNK786496 DXG786496 EHC786496 EQY786496 FAU786496 FKQ786496 FUM786496 GEI786496 GOE786496 GYA786496 HHW786496 HRS786496 IBO786496 ILK786496 IVG786496 JFC786496 JOY786496 JYU786496 KIQ786496 KSM786496 LCI786496 LME786496 LWA786496 MFW786496 MPS786496 MZO786496 NJK786496 NTG786496 ODC786496 OMY786496 OWU786496 PGQ786496 PQM786496 QAI786496 QKE786496 QUA786496 RDW786496 RNS786496 RXO786496 SHK786496 SRG786496 TBC786496 TKY786496 TUU786496 UEQ786496 UOM786496 UYI786496 VIE786496 VSA786496 WBW786496 WLS786496 WVO786496 G852032 JC852032 SY852032 ACU852032 AMQ852032 AWM852032 BGI852032 BQE852032 CAA852032 CJW852032 CTS852032 DDO852032 DNK852032 DXG852032 EHC852032 EQY852032 FAU852032 FKQ852032 FUM852032 GEI852032 GOE852032 GYA852032 HHW852032 HRS852032 IBO852032 ILK852032 IVG852032 JFC852032 JOY852032 JYU852032 KIQ852032 KSM852032 LCI852032 LME852032 LWA852032 MFW852032 MPS852032 MZO852032 NJK852032 NTG852032 ODC852032 OMY852032 OWU852032 PGQ852032 PQM852032 QAI852032 QKE852032 QUA852032 RDW852032 RNS852032 RXO852032 SHK852032 SRG852032 TBC852032 TKY852032 TUU852032 UEQ852032 UOM852032 UYI852032 VIE852032 VSA852032 WBW852032 WLS852032 WVO852032 G917568 JC917568 SY917568 ACU917568 AMQ917568 AWM917568 BGI917568 BQE917568 CAA917568 CJW917568 CTS917568 DDO917568 DNK917568 DXG917568 EHC917568 EQY917568 FAU917568 FKQ917568 FUM917568 GEI917568 GOE917568 GYA917568 HHW917568 HRS917568 IBO917568 ILK917568 IVG917568 JFC917568 JOY917568 JYU917568 KIQ917568 KSM917568 LCI917568 LME917568 LWA917568 MFW917568 MPS917568 MZO917568 NJK917568 NTG917568 ODC917568 OMY917568 OWU917568 PGQ917568 PQM917568 QAI917568 QKE917568 QUA917568 RDW917568 RNS917568 RXO917568 SHK917568 SRG917568 TBC917568 TKY917568 TUU917568 UEQ917568 UOM917568 UYI917568 VIE917568 VSA917568 WBW917568 WLS917568 WVO917568 G983104 JC983104 SY983104 ACU983104 AMQ983104 AWM983104 BGI983104 BQE983104 CAA983104 CJW983104 CTS983104 DDO983104 DNK983104 DXG983104 EHC983104 EQY983104 FAU983104 FKQ983104 FUM983104 GEI983104 GOE983104 GYA983104 HHW983104 HRS983104 IBO983104 ILK983104 IVG983104 JFC983104 JOY983104 JYU983104 KIQ983104 KSM983104 LCI983104 LME983104 LWA983104 MFW983104 MPS983104 MZO983104 NJK983104 NTG983104 ODC983104 OMY983104 OWU983104 PGQ983104 PQM983104 QAI983104 QKE983104 QUA983104 RDW983104 RNS983104 RXO983104 SHK983104 SRG983104 TBC983104 TKY983104 TUU983104 UEQ983104 UOM983104 UYI983104 VIE983104 VSA983104 WBW983104 WLS983104 WVO983104 F65600:F65602 JB65600:JB65602 SX65600:SX65602 ACT65600:ACT65602 AMP65600:AMP65602 AWL65600:AWL65602 BGH65600:BGH65602 BQD65600:BQD65602 BZZ65600:BZZ65602 CJV65600:CJV65602 CTR65600:CTR65602 DDN65600:DDN65602 DNJ65600:DNJ65602 DXF65600:DXF65602 EHB65600:EHB65602 EQX65600:EQX65602 FAT65600:FAT65602 FKP65600:FKP65602 FUL65600:FUL65602 GEH65600:GEH65602 GOD65600:GOD65602 GXZ65600:GXZ65602 HHV65600:HHV65602 HRR65600:HRR65602 IBN65600:IBN65602 ILJ65600:ILJ65602 IVF65600:IVF65602 JFB65600:JFB65602 JOX65600:JOX65602 JYT65600:JYT65602 KIP65600:KIP65602 KSL65600:KSL65602 LCH65600:LCH65602 LMD65600:LMD65602 LVZ65600:LVZ65602 MFV65600:MFV65602 MPR65600:MPR65602 MZN65600:MZN65602 NJJ65600:NJJ65602 NTF65600:NTF65602 ODB65600:ODB65602 OMX65600:OMX65602 OWT65600:OWT65602 PGP65600:PGP65602 PQL65600:PQL65602 QAH65600:QAH65602 QKD65600:QKD65602 QTZ65600:QTZ65602 RDV65600:RDV65602 RNR65600:RNR65602 RXN65600:RXN65602 SHJ65600:SHJ65602 SRF65600:SRF65602 TBB65600:TBB65602 TKX65600:TKX65602 TUT65600:TUT65602 UEP65600:UEP65602 UOL65600:UOL65602 UYH65600:UYH65602 VID65600:VID65602 VRZ65600:VRZ65602 WBV65600:WBV65602 WLR65600:WLR65602 WVN65600:WVN65602 F131136:F131138 JB131136:JB131138 SX131136:SX131138 ACT131136:ACT131138 AMP131136:AMP131138 AWL131136:AWL131138 BGH131136:BGH131138 BQD131136:BQD131138 BZZ131136:BZZ131138 CJV131136:CJV131138 CTR131136:CTR131138 DDN131136:DDN131138 DNJ131136:DNJ131138 DXF131136:DXF131138 EHB131136:EHB131138 EQX131136:EQX131138 FAT131136:FAT131138 FKP131136:FKP131138 FUL131136:FUL131138 GEH131136:GEH131138 GOD131136:GOD131138 GXZ131136:GXZ131138 HHV131136:HHV131138 HRR131136:HRR131138 IBN131136:IBN131138 ILJ131136:ILJ131138 IVF131136:IVF131138 JFB131136:JFB131138 JOX131136:JOX131138 JYT131136:JYT131138 KIP131136:KIP131138 KSL131136:KSL131138 LCH131136:LCH131138 LMD131136:LMD131138 LVZ131136:LVZ131138 MFV131136:MFV131138 MPR131136:MPR131138 MZN131136:MZN131138 NJJ131136:NJJ131138 NTF131136:NTF131138 ODB131136:ODB131138 OMX131136:OMX131138 OWT131136:OWT131138 PGP131136:PGP131138 PQL131136:PQL131138 QAH131136:QAH131138 QKD131136:QKD131138 QTZ131136:QTZ131138 RDV131136:RDV131138 RNR131136:RNR131138 RXN131136:RXN131138 SHJ131136:SHJ131138 SRF131136:SRF131138 TBB131136:TBB131138 TKX131136:TKX131138 TUT131136:TUT131138 UEP131136:UEP131138 UOL131136:UOL131138 UYH131136:UYH131138 VID131136:VID131138 VRZ131136:VRZ131138 WBV131136:WBV131138 WLR131136:WLR131138 WVN131136:WVN131138 F196672:F196674 JB196672:JB196674 SX196672:SX196674 ACT196672:ACT196674 AMP196672:AMP196674 AWL196672:AWL196674 BGH196672:BGH196674 BQD196672:BQD196674 BZZ196672:BZZ196674 CJV196672:CJV196674 CTR196672:CTR196674 DDN196672:DDN196674 DNJ196672:DNJ196674 DXF196672:DXF196674 EHB196672:EHB196674 EQX196672:EQX196674 FAT196672:FAT196674 FKP196672:FKP196674 FUL196672:FUL196674 GEH196672:GEH196674 GOD196672:GOD196674 GXZ196672:GXZ196674 HHV196672:HHV196674 HRR196672:HRR196674 IBN196672:IBN196674 ILJ196672:ILJ196674 IVF196672:IVF196674 JFB196672:JFB196674 JOX196672:JOX196674 JYT196672:JYT196674 KIP196672:KIP196674 KSL196672:KSL196674 LCH196672:LCH196674 LMD196672:LMD196674 LVZ196672:LVZ196674 MFV196672:MFV196674 MPR196672:MPR196674 MZN196672:MZN196674 NJJ196672:NJJ196674 NTF196672:NTF196674 ODB196672:ODB196674 OMX196672:OMX196674 OWT196672:OWT196674 PGP196672:PGP196674 PQL196672:PQL196674 QAH196672:QAH196674 QKD196672:QKD196674 QTZ196672:QTZ196674 RDV196672:RDV196674 RNR196672:RNR196674 RXN196672:RXN196674 SHJ196672:SHJ196674 SRF196672:SRF196674 TBB196672:TBB196674 TKX196672:TKX196674 TUT196672:TUT196674 UEP196672:UEP196674 UOL196672:UOL196674 UYH196672:UYH196674 VID196672:VID196674 VRZ196672:VRZ196674 WBV196672:WBV196674 WLR196672:WLR196674 WVN196672:WVN196674 F262208:F262210 JB262208:JB262210 SX262208:SX262210 ACT262208:ACT262210 AMP262208:AMP262210 AWL262208:AWL262210 BGH262208:BGH262210 BQD262208:BQD262210 BZZ262208:BZZ262210 CJV262208:CJV262210 CTR262208:CTR262210 DDN262208:DDN262210 DNJ262208:DNJ262210 DXF262208:DXF262210 EHB262208:EHB262210 EQX262208:EQX262210 FAT262208:FAT262210 FKP262208:FKP262210 FUL262208:FUL262210 GEH262208:GEH262210 GOD262208:GOD262210 GXZ262208:GXZ262210 HHV262208:HHV262210 HRR262208:HRR262210 IBN262208:IBN262210 ILJ262208:ILJ262210 IVF262208:IVF262210 JFB262208:JFB262210 JOX262208:JOX262210 JYT262208:JYT262210 KIP262208:KIP262210 KSL262208:KSL262210 LCH262208:LCH262210 LMD262208:LMD262210 LVZ262208:LVZ262210 MFV262208:MFV262210 MPR262208:MPR262210 MZN262208:MZN262210 NJJ262208:NJJ262210 NTF262208:NTF262210 ODB262208:ODB262210 OMX262208:OMX262210 OWT262208:OWT262210 PGP262208:PGP262210 PQL262208:PQL262210 QAH262208:QAH262210 QKD262208:QKD262210 QTZ262208:QTZ262210 RDV262208:RDV262210 RNR262208:RNR262210 RXN262208:RXN262210 SHJ262208:SHJ262210 SRF262208:SRF262210 TBB262208:TBB262210 TKX262208:TKX262210 TUT262208:TUT262210 UEP262208:UEP262210 UOL262208:UOL262210 UYH262208:UYH262210 VID262208:VID262210 VRZ262208:VRZ262210 WBV262208:WBV262210 WLR262208:WLR262210 WVN262208:WVN262210 F327744:F327746 JB327744:JB327746 SX327744:SX327746 ACT327744:ACT327746 AMP327744:AMP327746 AWL327744:AWL327746 BGH327744:BGH327746 BQD327744:BQD327746 BZZ327744:BZZ327746 CJV327744:CJV327746 CTR327744:CTR327746 DDN327744:DDN327746 DNJ327744:DNJ327746 DXF327744:DXF327746 EHB327744:EHB327746 EQX327744:EQX327746 FAT327744:FAT327746 FKP327744:FKP327746 FUL327744:FUL327746 GEH327744:GEH327746 GOD327744:GOD327746 GXZ327744:GXZ327746 HHV327744:HHV327746 HRR327744:HRR327746 IBN327744:IBN327746 ILJ327744:ILJ327746 IVF327744:IVF327746 JFB327744:JFB327746 JOX327744:JOX327746 JYT327744:JYT327746 KIP327744:KIP327746 KSL327744:KSL327746 LCH327744:LCH327746 LMD327744:LMD327746 LVZ327744:LVZ327746 MFV327744:MFV327746 MPR327744:MPR327746 MZN327744:MZN327746 NJJ327744:NJJ327746 NTF327744:NTF327746 ODB327744:ODB327746 OMX327744:OMX327746 OWT327744:OWT327746 PGP327744:PGP327746 PQL327744:PQL327746 QAH327744:QAH327746 QKD327744:QKD327746 QTZ327744:QTZ327746 RDV327744:RDV327746 RNR327744:RNR327746 RXN327744:RXN327746 SHJ327744:SHJ327746 SRF327744:SRF327746 TBB327744:TBB327746 TKX327744:TKX327746 TUT327744:TUT327746 UEP327744:UEP327746 UOL327744:UOL327746 UYH327744:UYH327746 VID327744:VID327746 VRZ327744:VRZ327746 WBV327744:WBV327746 WLR327744:WLR327746 WVN327744:WVN327746 F393280:F393282 JB393280:JB393282 SX393280:SX393282 ACT393280:ACT393282 AMP393280:AMP393282 AWL393280:AWL393282 BGH393280:BGH393282 BQD393280:BQD393282 BZZ393280:BZZ393282 CJV393280:CJV393282 CTR393280:CTR393282 DDN393280:DDN393282 DNJ393280:DNJ393282 DXF393280:DXF393282 EHB393280:EHB393282 EQX393280:EQX393282 FAT393280:FAT393282 FKP393280:FKP393282 FUL393280:FUL393282 GEH393280:GEH393282 GOD393280:GOD393282 GXZ393280:GXZ393282 HHV393280:HHV393282 HRR393280:HRR393282 IBN393280:IBN393282 ILJ393280:ILJ393282 IVF393280:IVF393282 JFB393280:JFB393282 JOX393280:JOX393282 JYT393280:JYT393282 KIP393280:KIP393282 KSL393280:KSL393282 LCH393280:LCH393282 LMD393280:LMD393282 LVZ393280:LVZ393282 MFV393280:MFV393282 MPR393280:MPR393282 MZN393280:MZN393282 NJJ393280:NJJ393282 NTF393280:NTF393282 ODB393280:ODB393282 OMX393280:OMX393282 OWT393280:OWT393282 PGP393280:PGP393282 PQL393280:PQL393282 QAH393280:QAH393282 QKD393280:QKD393282 QTZ393280:QTZ393282 RDV393280:RDV393282 RNR393280:RNR393282 RXN393280:RXN393282 SHJ393280:SHJ393282 SRF393280:SRF393282 TBB393280:TBB393282 TKX393280:TKX393282 TUT393280:TUT393282 UEP393280:UEP393282 UOL393280:UOL393282 UYH393280:UYH393282 VID393280:VID393282 VRZ393280:VRZ393282 WBV393280:WBV393282 WLR393280:WLR393282 WVN393280:WVN393282 F458816:F458818 JB458816:JB458818 SX458816:SX458818 ACT458816:ACT458818 AMP458816:AMP458818 AWL458816:AWL458818 BGH458816:BGH458818 BQD458816:BQD458818 BZZ458816:BZZ458818 CJV458816:CJV458818 CTR458816:CTR458818 DDN458816:DDN458818 DNJ458816:DNJ458818 DXF458816:DXF458818 EHB458816:EHB458818 EQX458816:EQX458818 FAT458816:FAT458818 FKP458816:FKP458818 FUL458816:FUL458818 GEH458816:GEH458818 GOD458816:GOD458818 GXZ458816:GXZ458818 HHV458816:HHV458818 HRR458816:HRR458818 IBN458816:IBN458818 ILJ458816:ILJ458818 IVF458816:IVF458818 JFB458816:JFB458818 JOX458816:JOX458818 JYT458816:JYT458818 KIP458816:KIP458818 KSL458816:KSL458818 LCH458816:LCH458818 LMD458816:LMD458818 LVZ458816:LVZ458818 MFV458816:MFV458818 MPR458816:MPR458818 MZN458816:MZN458818 NJJ458816:NJJ458818 NTF458816:NTF458818 ODB458816:ODB458818 OMX458816:OMX458818 OWT458816:OWT458818 PGP458816:PGP458818 PQL458816:PQL458818 QAH458816:QAH458818 QKD458816:QKD458818 QTZ458816:QTZ458818 RDV458816:RDV458818 RNR458816:RNR458818 RXN458816:RXN458818 SHJ458816:SHJ458818 SRF458816:SRF458818 TBB458816:TBB458818 TKX458816:TKX458818 TUT458816:TUT458818 UEP458816:UEP458818 UOL458816:UOL458818 UYH458816:UYH458818 VID458816:VID458818 VRZ458816:VRZ458818 WBV458816:WBV458818 WLR458816:WLR458818 WVN458816:WVN458818 F524352:F524354 JB524352:JB524354 SX524352:SX524354 ACT524352:ACT524354 AMP524352:AMP524354 AWL524352:AWL524354 BGH524352:BGH524354 BQD524352:BQD524354 BZZ524352:BZZ524354 CJV524352:CJV524354 CTR524352:CTR524354 DDN524352:DDN524354 DNJ524352:DNJ524354 DXF524352:DXF524354 EHB524352:EHB524354 EQX524352:EQX524354 FAT524352:FAT524354 FKP524352:FKP524354 FUL524352:FUL524354 GEH524352:GEH524354 GOD524352:GOD524354 GXZ524352:GXZ524354 HHV524352:HHV524354 HRR524352:HRR524354 IBN524352:IBN524354 ILJ524352:ILJ524354 IVF524352:IVF524354 JFB524352:JFB524354 JOX524352:JOX524354 JYT524352:JYT524354 KIP524352:KIP524354 KSL524352:KSL524354 LCH524352:LCH524354 LMD524352:LMD524354 LVZ524352:LVZ524354 MFV524352:MFV524354 MPR524352:MPR524354 MZN524352:MZN524354 NJJ524352:NJJ524354 NTF524352:NTF524354 ODB524352:ODB524354 OMX524352:OMX524354 OWT524352:OWT524354 PGP524352:PGP524354 PQL524352:PQL524354 QAH524352:QAH524354 QKD524352:QKD524354 QTZ524352:QTZ524354 RDV524352:RDV524354 RNR524352:RNR524354 RXN524352:RXN524354 SHJ524352:SHJ524354 SRF524352:SRF524354 TBB524352:TBB524354 TKX524352:TKX524354 TUT524352:TUT524354 UEP524352:UEP524354 UOL524352:UOL524354 UYH524352:UYH524354 VID524352:VID524354 VRZ524352:VRZ524354 WBV524352:WBV524354 WLR524352:WLR524354 WVN524352:WVN524354 F589888:F589890 JB589888:JB589890 SX589888:SX589890 ACT589888:ACT589890 AMP589888:AMP589890 AWL589888:AWL589890 BGH589888:BGH589890 BQD589888:BQD589890 BZZ589888:BZZ589890 CJV589888:CJV589890 CTR589888:CTR589890 DDN589888:DDN589890 DNJ589888:DNJ589890 DXF589888:DXF589890 EHB589888:EHB589890 EQX589888:EQX589890 FAT589888:FAT589890 FKP589888:FKP589890 FUL589888:FUL589890 GEH589888:GEH589890 GOD589888:GOD589890 GXZ589888:GXZ589890 HHV589888:HHV589890 HRR589888:HRR589890 IBN589888:IBN589890 ILJ589888:ILJ589890 IVF589888:IVF589890 JFB589888:JFB589890 JOX589888:JOX589890 JYT589888:JYT589890 KIP589888:KIP589890 KSL589888:KSL589890 LCH589888:LCH589890 LMD589888:LMD589890 LVZ589888:LVZ589890 MFV589888:MFV589890 MPR589888:MPR589890 MZN589888:MZN589890 NJJ589888:NJJ589890 NTF589888:NTF589890 ODB589888:ODB589890 OMX589888:OMX589890 OWT589888:OWT589890 PGP589888:PGP589890 PQL589888:PQL589890 QAH589888:QAH589890 QKD589888:QKD589890 QTZ589888:QTZ589890 RDV589888:RDV589890 RNR589888:RNR589890 RXN589888:RXN589890 SHJ589888:SHJ589890 SRF589888:SRF589890 TBB589888:TBB589890 TKX589888:TKX589890 TUT589888:TUT589890 UEP589888:UEP589890 UOL589888:UOL589890 UYH589888:UYH589890 VID589888:VID589890 VRZ589888:VRZ589890 WBV589888:WBV589890 WLR589888:WLR589890 WVN589888:WVN589890 F655424:F655426 JB655424:JB655426 SX655424:SX655426 ACT655424:ACT655426 AMP655424:AMP655426 AWL655424:AWL655426 BGH655424:BGH655426 BQD655424:BQD655426 BZZ655424:BZZ655426 CJV655424:CJV655426 CTR655424:CTR655426 DDN655424:DDN655426 DNJ655424:DNJ655426 DXF655424:DXF655426 EHB655424:EHB655426 EQX655424:EQX655426 FAT655424:FAT655426 FKP655424:FKP655426 FUL655424:FUL655426 GEH655424:GEH655426 GOD655424:GOD655426 GXZ655424:GXZ655426 HHV655424:HHV655426 HRR655424:HRR655426 IBN655424:IBN655426 ILJ655424:ILJ655426 IVF655424:IVF655426 JFB655424:JFB655426 JOX655424:JOX655426 JYT655424:JYT655426 KIP655424:KIP655426 KSL655424:KSL655426 LCH655424:LCH655426 LMD655424:LMD655426 LVZ655424:LVZ655426 MFV655424:MFV655426 MPR655424:MPR655426 MZN655424:MZN655426 NJJ655424:NJJ655426 NTF655424:NTF655426 ODB655424:ODB655426 OMX655424:OMX655426 OWT655424:OWT655426 PGP655424:PGP655426 PQL655424:PQL655426 QAH655424:QAH655426 QKD655424:QKD655426 QTZ655424:QTZ655426 RDV655424:RDV655426 RNR655424:RNR655426 RXN655424:RXN655426 SHJ655424:SHJ655426 SRF655424:SRF655426 TBB655424:TBB655426 TKX655424:TKX655426 TUT655424:TUT655426 UEP655424:UEP655426 UOL655424:UOL655426 UYH655424:UYH655426 VID655424:VID655426 VRZ655424:VRZ655426 WBV655424:WBV655426 WLR655424:WLR655426 WVN655424:WVN655426 F720960:F720962 JB720960:JB720962 SX720960:SX720962 ACT720960:ACT720962 AMP720960:AMP720962 AWL720960:AWL720962 BGH720960:BGH720962 BQD720960:BQD720962 BZZ720960:BZZ720962 CJV720960:CJV720962 CTR720960:CTR720962 DDN720960:DDN720962 DNJ720960:DNJ720962 DXF720960:DXF720962 EHB720960:EHB720962 EQX720960:EQX720962 FAT720960:FAT720962 FKP720960:FKP720962 FUL720960:FUL720962 GEH720960:GEH720962 GOD720960:GOD720962 GXZ720960:GXZ720962 HHV720960:HHV720962 HRR720960:HRR720962 IBN720960:IBN720962 ILJ720960:ILJ720962 IVF720960:IVF720962 JFB720960:JFB720962 JOX720960:JOX720962 JYT720960:JYT720962 KIP720960:KIP720962 KSL720960:KSL720962 LCH720960:LCH720962 LMD720960:LMD720962 LVZ720960:LVZ720962 MFV720960:MFV720962 MPR720960:MPR720962 MZN720960:MZN720962 NJJ720960:NJJ720962 NTF720960:NTF720962 ODB720960:ODB720962 OMX720960:OMX720962 OWT720960:OWT720962 PGP720960:PGP720962 PQL720960:PQL720962 QAH720960:QAH720962 QKD720960:QKD720962 QTZ720960:QTZ720962 RDV720960:RDV720962 RNR720960:RNR720962 RXN720960:RXN720962 SHJ720960:SHJ720962 SRF720960:SRF720962 TBB720960:TBB720962 TKX720960:TKX720962 TUT720960:TUT720962 UEP720960:UEP720962 UOL720960:UOL720962 UYH720960:UYH720962 VID720960:VID720962 VRZ720960:VRZ720962 WBV720960:WBV720962 WLR720960:WLR720962 WVN720960:WVN720962 F786496:F786498 JB786496:JB786498 SX786496:SX786498 ACT786496:ACT786498 AMP786496:AMP786498 AWL786496:AWL786498 BGH786496:BGH786498 BQD786496:BQD786498 BZZ786496:BZZ786498 CJV786496:CJV786498 CTR786496:CTR786498 DDN786496:DDN786498 DNJ786496:DNJ786498 DXF786496:DXF786498 EHB786496:EHB786498 EQX786496:EQX786498 FAT786496:FAT786498 FKP786496:FKP786498 FUL786496:FUL786498 GEH786496:GEH786498 GOD786496:GOD786498 GXZ786496:GXZ786498 HHV786496:HHV786498 HRR786496:HRR786498 IBN786496:IBN786498 ILJ786496:ILJ786498 IVF786496:IVF786498 JFB786496:JFB786498 JOX786496:JOX786498 JYT786496:JYT786498 KIP786496:KIP786498 KSL786496:KSL786498 LCH786496:LCH786498 LMD786496:LMD786498 LVZ786496:LVZ786498 MFV786496:MFV786498 MPR786496:MPR786498 MZN786496:MZN786498 NJJ786496:NJJ786498 NTF786496:NTF786498 ODB786496:ODB786498 OMX786496:OMX786498 OWT786496:OWT786498 PGP786496:PGP786498 PQL786496:PQL786498 QAH786496:QAH786498 QKD786496:QKD786498 QTZ786496:QTZ786498 RDV786496:RDV786498 RNR786496:RNR786498 RXN786496:RXN786498 SHJ786496:SHJ786498 SRF786496:SRF786498 TBB786496:TBB786498 TKX786496:TKX786498 TUT786496:TUT786498 UEP786496:UEP786498 UOL786496:UOL786498 UYH786496:UYH786498 VID786496:VID786498 VRZ786496:VRZ786498 WBV786496:WBV786498 WLR786496:WLR786498 WVN786496:WVN786498 F852032:F852034 JB852032:JB852034 SX852032:SX852034 ACT852032:ACT852034 AMP852032:AMP852034 AWL852032:AWL852034 BGH852032:BGH852034 BQD852032:BQD852034 BZZ852032:BZZ852034 CJV852032:CJV852034 CTR852032:CTR852034 DDN852032:DDN852034 DNJ852032:DNJ852034 DXF852032:DXF852034 EHB852032:EHB852034 EQX852032:EQX852034 FAT852032:FAT852034 FKP852032:FKP852034 FUL852032:FUL852034 GEH852032:GEH852034 GOD852032:GOD852034 GXZ852032:GXZ852034 HHV852032:HHV852034 HRR852032:HRR852034 IBN852032:IBN852034 ILJ852032:ILJ852034 IVF852032:IVF852034 JFB852032:JFB852034 JOX852032:JOX852034 JYT852032:JYT852034 KIP852032:KIP852034 KSL852032:KSL852034 LCH852032:LCH852034 LMD852032:LMD852034 LVZ852032:LVZ852034 MFV852032:MFV852034 MPR852032:MPR852034 MZN852032:MZN852034 NJJ852032:NJJ852034 NTF852032:NTF852034 ODB852032:ODB852034 OMX852032:OMX852034 OWT852032:OWT852034 PGP852032:PGP852034 PQL852032:PQL852034 QAH852032:QAH852034 QKD852032:QKD852034 QTZ852032:QTZ852034 RDV852032:RDV852034 RNR852032:RNR852034 RXN852032:RXN852034 SHJ852032:SHJ852034 SRF852032:SRF852034 TBB852032:TBB852034 TKX852032:TKX852034 TUT852032:TUT852034 UEP852032:UEP852034 UOL852032:UOL852034 UYH852032:UYH852034 VID852032:VID852034 VRZ852032:VRZ852034 WBV852032:WBV852034 WLR852032:WLR852034 WVN852032:WVN852034 F917568:F917570 JB917568:JB917570 SX917568:SX917570 ACT917568:ACT917570 AMP917568:AMP917570 AWL917568:AWL917570 BGH917568:BGH917570 BQD917568:BQD917570 BZZ917568:BZZ917570 CJV917568:CJV917570 CTR917568:CTR917570 DDN917568:DDN917570 DNJ917568:DNJ917570 DXF917568:DXF917570 EHB917568:EHB917570 EQX917568:EQX917570 FAT917568:FAT917570 FKP917568:FKP917570 FUL917568:FUL917570 GEH917568:GEH917570 GOD917568:GOD917570 GXZ917568:GXZ917570 HHV917568:HHV917570 HRR917568:HRR917570 IBN917568:IBN917570 ILJ917568:ILJ917570 IVF917568:IVF917570 JFB917568:JFB917570 JOX917568:JOX917570 JYT917568:JYT917570 KIP917568:KIP917570 KSL917568:KSL917570 LCH917568:LCH917570 LMD917568:LMD917570 LVZ917568:LVZ917570 MFV917568:MFV917570 MPR917568:MPR917570 MZN917568:MZN917570 NJJ917568:NJJ917570 NTF917568:NTF917570 ODB917568:ODB917570 OMX917568:OMX917570 OWT917568:OWT917570 PGP917568:PGP917570 PQL917568:PQL917570 QAH917568:QAH917570 QKD917568:QKD917570 QTZ917568:QTZ917570 RDV917568:RDV917570 RNR917568:RNR917570 RXN917568:RXN917570 SHJ917568:SHJ917570 SRF917568:SRF917570 TBB917568:TBB917570 TKX917568:TKX917570 TUT917568:TUT917570 UEP917568:UEP917570 UOL917568:UOL917570 UYH917568:UYH917570 VID917568:VID917570 VRZ917568:VRZ917570 WBV917568:WBV917570 WLR917568:WLR917570 WVN917568:WVN917570 F983104:F983106 JB983104:JB983106 SX983104:SX983106 ACT983104:ACT983106 AMP983104:AMP983106 AWL983104:AWL983106 BGH983104:BGH983106 BQD983104:BQD983106 BZZ983104:BZZ983106 CJV983104:CJV983106 CTR983104:CTR983106 DDN983104:DDN983106 DNJ983104:DNJ983106 DXF983104:DXF983106 EHB983104:EHB983106 EQX983104:EQX983106 FAT983104:FAT983106 FKP983104:FKP983106 FUL983104:FUL983106 GEH983104:GEH983106 GOD983104:GOD983106 GXZ983104:GXZ983106 HHV983104:HHV983106 HRR983104:HRR983106 IBN983104:IBN983106 ILJ983104:ILJ983106 IVF983104:IVF983106 JFB983104:JFB983106 JOX983104:JOX983106 JYT983104:JYT983106 KIP983104:KIP983106 KSL983104:KSL983106 LCH983104:LCH983106 LMD983104:LMD983106 LVZ983104:LVZ983106 MFV983104:MFV983106 MPR983104:MPR983106 MZN983104:MZN983106 NJJ983104:NJJ983106 NTF983104:NTF983106 ODB983104:ODB983106 OMX983104:OMX983106 OWT983104:OWT983106 PGP983104:PGP983106 PQL983104:PQL983106 QAH983104:QAH983106 QKD983104:QKD983106 QTZ983104:QTZ983106 RDV983104:RDV983106 RNR983104:RNR983106 RXN983104:RXN983106 SHJ983104:SHJ983106 SRF983104:SRF983106 TBB983104:TBB983106 TKX983104:TKX983106 TUT983104:TUT983106 UEP983104:UEP983106 UOL983104:UOL983106 UYH983104:UYH983106 VID983104:VID983106 VRZ983104:VRZ983106 WBV983104:WBV983106 WLR983104:WLR983106 WVN983104:WVN983106 F61:F64 JB61:JB64 SX61:SX64 ACT61:ACT64 AMP61:AMP64 AWL61:AWL64 BGH61:BGH64 BQD61:BQD64 BZZ61:BZZ64 CJV61:CJV64 CTR61:CTR64 DDN61:DDN64 DNJ61:DNJ64 DXF61:DXF64 EHB61:EHB64 EQX61:EQX64 FAT61:FAT64 FKP61:FKP64 FUL61:FUL64 GEH61:GEH64 GOD61:GOD64 GXZ61:GXZ64 HHV61:HHV64 HRR61:HRR64 IBN61:IBN64 ILJ61:ILJ64 IVF61:IVF64 JFB61:JFB64 JOX61:JOX64 JYT61:JYT64 KIP61:KIP64 KSL61:KSL64 LCH61:LCH64 LMD61:LMD64 LVZ61:LVZ64 MFV61:MFV64 MPR61:MPR64 MZN61:MZN64 NJJ61:NJJ64 NTF61:NTF64 ODB61:ODB64 OMX61:OMX64 OWT61:OWT64 PGP61:PGP64 PQL61:PQL64 QAH61:QAH64 QKD61:QKD64 QTZ61:QTZ64 RDV61:RDV64 RNR61:RNR64 RXN61:RXN64 SHJ61:SHJ64 SRF61:SRF64 TBB61:TBB64 TKX61:TKX64 TUT61:TUT64 UEP61:UEP64 UOL61:UOL64 UYH61:UYH64 VID61:VID64 VRZ61:VRZ64 WBV61:WBV64 WLR61:WLR64 WVN61:WVN64 F65587:F65590 JB65587:JB65590 SX65587:SX65590 ACT65587:ACT65590 AMP65587:AMP65590 AWL65587:AWL65590 BGH65587:BGH65590 BQD65587:BQD65590 BZZ65587:BZZ65590 CJV65587:CJV65590 CTR65587:CTR65590 DDN65587:DDN65590 DNJ65587:DNJ65590 DXF65587:DXF65590 EHB65587:EHB65590 EQX65587:EQX65590 FAT65587:FAT65590 FKP65587:FKP65590 FUL65587:FUL65590 GEH65587:GEH65590 GOD65587:GOD65590 GXZ65587:GXZ65590 HHV65587:HHV65590 HRR65587:HRR65590 IBN65587:IBN65590 ILJ65587:ILJ65590 IVF65587:IVF65590 JFB65587:JFB65590 JOX65587:JOX65590 JYT65587:JYT65590 KIP65587:KIP65590 KSL65587:KSL65590 LCH65587:LCH65590 LMD65587:LMD65590 LVZ65587:LVZ65590 MFV65587:MFV65590 MPR65587:MPR65590 MZN65587:MZN65590 NJJ65587:NJJ65590 NTF65587:NTF65590 ODB65587:ODB65590 OMX65587:OMX65590 OWT65587:OWT65590 PGP65587:PGP65590 PQL65587:PQL65590 QAH65587:QAH65590 QKD65587:QKD65590 QTZ65587:QTZ65590 RDV65587:RDV65590 RNR65587:RNR65590 RXN65587:RXN65590 SHJ65587:SHJ65590 SRF65587:SRF65590 TBB65587:TBB65590 TKX65587:TKX65590 TUT65587:TUT65590 UEP65587:UEP65590 UOL65587:UOL65590 UYH65587:UYH65590 VID65587:VID65590 VRZ65587:VRZ65590 WBV65587:WBV65590 WLR65587:WLR65590 WVN65587:WVN65590 F131123:F131126 JB131123:JB131126 SX131123:SX131126 ACT131123:ACT131126 AMP131123:AMP131126 AWL131123:AWL131126 BGH131123:BGH131126 BQD131123:BQD131126 BZZ131123:BZZ131126 CJV131123:CJV131126 CTR131123:CTR131126 DDN131123:DDN131126 DNJ131123:DNJ131126 DXF131123:DXF131126 EHB131123:EHB131126 EQX131123:EQX131126 FAT131123:FAT131126 FKP131123:FKP131126 FUL131123:FUL131126 GEH131123:GEH131126 GOD131123:GOD131126 GXZ131123:GXZ131126 HHV131123:HHV131126 HRR131123:HRR131126 IBN131123:IBN131126 ILJ131123:ILJ131126 IVF131123:IVF131126 JFB131123:JFB131126 JOX131123:JOX131126 JYT131123:JYT131126 KIP131123:KIP131126 KSL131123:KSL131126 LCH131123:LCH131126 LMD131123:LMD131126 LVZ131123:LVZ131126 MFV131123:MFV131126 MPR131123:MPR131126 MZN131123:MZN131126 NJJ131123:NJJ131126 NTF131123:NTF131126 ODB131123:ODB131126 OMX131123:OMX131126 OWT131123:OWT131126 PGP131123:PGP131126 PQL131123:PQL131126 QAH131123:QAH131126 QKD131123:QKD131126 QTZ131123:QTZ131126 RDV131123:RDV131126 RNR131123:RNR131126 RXN131123:RXN131126 SHJ131123:SHJ131126 SRF131123:SRF131126 TBB131123:TBB131126 TKX131123:TKX131126 TUT131123:TUT131126 UEP131123:UEP131126 UOL131123:UOL131126 UYH131123:UYH131126 VID131123:VID131126 VRZ131123:VRZ131126 WBV131123:WBV131126 WLR131123:WLR131126 WVN131123:WVN131126 F196659:F196662 JB196659:JB196662 SX196659:SX196662 ACT196659:ACT196662 AMP196659:AMP196662 AWL196659:AWL196662 BGH196659:BGH196662 BQD196659:BQD196662 BZZ196659:BZZ196662 CJV196659:CJV196662 CTR196659:CTR196662 DDN196659:DDN196662 DNJ196659:DNJ196662 DXF196659:DXF196662 EHB196659:EHB196662 EQX196659:EQX196662 FAT196659:FAT196662 FKP196659:FKP196662 FUL196659:FUL196662 GEH196659:GEH196662 GOD196659:GOD196662 GXZ196659:GXZ196662 HHV196659:HHV196662 HRR196659:HRR196662 IBN196659:IBN196662 ILJ196659:ILJ196662 IVF196659:IVF196662 JFB196659:JFB196662 JOX196659:JOX196662 JYT196659:JYT196662 KIP196659:KIP196662 KSL196659:KSL196662 LCH196659:LCH196662 LMD196659:LMD196662 LVZ196659:LVZ196662 MFV196659:MFV196662 MPR196659:MPR196662 MZN196659:MZN196662 NJJ196659:NJJ196662 NTF196659:NTF196662 ODB196659:ODB196662 OMX196659:OMX196662 OWT196659:OWT196662 PGP196659:PGP196662 PQL196659:PQL196662 QAH196659:QAH196662 QKD196659:QKD196662 QTZ196659:QTZ196662 RDV196659:RDV196662 RNR196659:RNR196662 RXN196659:RXN196662 SHJ196659:SHJ196662 SRF196659:SRF196662 TBB196659:TBB196662 TKX196659:TKX196662 TUT196659:TUT196662 UEP196659:UEP196662 UOL196659:UOL196662 UYH196659:UYH196662 VID196659:VID196662 VRZ196659:VRZ196662 WBV196659:WBV196662 WLR196659:WLR196662 WVN196659:WVN196662 F262195:F262198 JB262195:JB262198 SX262195:SX262198 ACT262195:ACT262198 AMP262195:AMP262198 AWL262195:AWL262198 BGH262195:BGH262198 BQD262195:BQD262198 BZZ262195:BZZ262198 CJV262195:CJV262198 CTR262195:CTR262198 DDN262195:DDN262198 DNJ262195:DNJ262198 DXF262195:DXF262198 EHB262195:EHB262198 EQX262195:EQX262198 FAT262195:FAT262198 FKP262195:FKP262198 FUL262195:FUL262198 GEH262195:GEH262198 GOD262195:GOD262198 GXZ262195:GXZ262198 HHV262195:HHV262198 HRR262195:HRR262198 IBN262195:IBN262198 ILJ262195:ILJ262198 IVF262195:IVF262198 JFB262195:JFB262198 JOX262195:JOX262198 JYT262195:JYT262198 KIP262195:KIP262198 KSL262195:KSL262198 LCH262195:LCH262198 LMD262195:LMD262198 LVZ262195:LVZ262198 MFV262195:MFV262198 MPR262195:MPR262198 MZN262195:MZN262198 NJJ262195:NJJ262198 NTF262195:NTF262198 ODB262195:ODB262198 OMX262195:OMX262198 OWT262195:OWT262198 PGP262195:PGP262198 PQL262195:PQL262198 QAH262195:QAH262198 QKD262195:QKD262198 QTZ262195:QTZ262198 RDV262195:RDV262198 RNR262195:RNR262198 RXN262195:RXN262198 SHJ262195:SHJ262198 SRF262195:SRF262198 TBB262195:TBB262198 TKX262195:TKX262198 TUT262195:TUT262198 UEP262195:UEP262198 UOL262195:UOL262198 UYH262195:UYH262198 VID262195:VID262198 VRZ262195:VRZ262198 WBV262195:WBV262198 WLR262195:WLR262198 WVN262195:WVN262198 F327731:F327734 JB327731:JB327734 SX327731:SX327734 ACT327731:ACT327734 AMP327731:AMP327734 AWL327731:AWL327734 BGH327731:BGH327734 BQD327731:BQD327734 BZZ327731:BZZ327734 CJV327731:CJV327734 CTR327731:CTR327734 DDN327731:DDN327734 DNJ327731:DNJ327734 DXF327731:DXF327734 EHB327731:EHB327734 EQX327731:EQX327734 FAT327731:FAT327734 FKP327731:FKP327734 FUL327731:FUL327734 GEH327731:GEH327734 GOD327731:GOD327734 GXZ327731:GXZ327734 HHV327731:HHV327734 HRR327731:HRR327734 IBN327731:IBN327734 ILJ327731:ILJ327734 IVF327731:IVF327734 JFB327731:JFB327734 JOX327731:JOX327734 JYT327731:JYT327734 KIP327731:KIP327734 KSL327731:KSL327734 LCH327731:LCH327734 LMD327731:LMD327734 LVZ327731:LVZ327734 MFV327731:MFV327734 MPR327731:MPR327734 MZN327731:MZN327734 NJJ327731:NJJ327734 NTF327731:NTF327734 ODB327731:ODB327734 OMX327731:OMX327734 OWT327731:OWT327734 PGP327731:PGP327734 PQL327731:PQL327734 QAH327731:QAH327734 QKD327731:QKD327734 QTZ327731:QTZ327734 RDV327731:RDV327734 RNR327731:RNR327734 RXN327731:RXN327734 SHJ327731:SHJ327734 SRF327731:SRF327734 TBB327731:TBB327734 TKX327731:TKX327734 TUT327731:TUT327734 UEP327731:UEP327734 UOL327731:UOL327734 UYH327731:UYH327734 VID327731:VID327734 VRZ327731:VRZ327734 WBV327731:WBV327734 WLR327731:WLR327734 WVN327731:WVN327734 F393267:F393270 JB393267:JB393270 SX393267:SX393270 ACT393267:ACT393270 AMP393267:AMP393270 AWL393267:AWL393270 BGH393267:BGH393270 BQD393267:BQD393270 BZZ393267:BZZ393270 CJV393267:CJV393270 CTR393267:CTR393270 DDN393267:DDN393270 DNJ393267:DNJ393270 DXF393267:DXF393270 EHB393267:EHB393270 EQX393267:EQX393270 FAT393267:FAT393270 FKP393267:FKP393270 FUL393267:FUL393270 GEH393267:GEH393270 GOD393267:GOD393270 GXZ393267:GXZ393270 HHV393267:HHV393270 HRR393267:HRR393270 IBN393267:IBN393270 ILJ393267:ILJ393270 IVF393267:IVF393270 JFB393267:JFB393270 JOX393267:JOX393270 JYT393267:JYT393270 KIP393267:KIP393270 KSL393267:KSL393270 LCH393267:LCH393270 LMD393267:LMD393270 LVZ393267:LVZ393270 MFV393267:MFV393270 MPR393267:MPR393270 MZN393267:MZN393270 NJJ393267:NJJ393270 NTF393267:NTF393270 ODB393267:ODB393270 OMX393267:OMX393270 OWT393267:OWT393270 PGP393267:PGP393270 PQL393267:PQL393270 QAH393267:QAH393270 QKD393267:QKD393270 QTZ393267:QTZ393270 RDV393267:RDV393270 RNR393267:RNR393270 RXN393267:RXN393270 SHJ393267:SHJ393270 SRF393267:SRF393270 TBB393267:TBB393270 TKX393267:TKX393270 TUT393267:TUT393270 UEP393267:UEP393270 UOL393267:UOL393270 UYH393267:UYH393270 VID393267:VID393270 VRZ393267:VRZ393270 WBV393267:WBV393270 WLR393267:WLR393270 WVN393267:WVN393270 F458803:F458806 JB458803:JB458806 SX458803:SX458806 ACT458803:ACT458806 AMP458803:AMP458806 AWL458803:AWL458806 BGH458803:BGH458806 BQD458803:BQD458806 BZZ458803:BZZ458806 CJV458803:CJV458806 CTR458803:CTR458806 DDN458803:DDN458806 DNJ458803:DNJ458806 DXF458803:DXF458806 EHB458803:EHB458806 EQX458803:EQX458806 FAT458803:FAT458806 FKP458803:FKP458806 FUL458803:FUL458806 GEH458803:GEH458806 GOD458803:GOD458806 GXZ458803:GXZ458806 HHV458803:HHV458806 HRR458803:HRR458806 IBN458803:IBN458806 ILJ458803:ILJ458806 IVF458803:IVF458806 JFB458803:JFB458806 JOX458803:JOX458806 JYT458803:JYT458806 KIP458803:KIP458806 KSL458803:KSL458806 LCH458803:LCH458806 LMD458803:LMD458806 LVZ458803:LVZ458806 MFV458803:MFV458806 MPR458803:MPR458806 MZN458803:MZN458806 NJJ458803:NJJ458806 NTF458803:NTF458806 ODB458803:ODB458806 OMX458803:OMX458806 OWT458803:OWT458806 PGP458803:PGP458806 PQL458803:PQL458806 QAH458803:QAH458806 QKD458803:QKD458806 QTZ458803:QTZ458806 RDV458803:RDV458806 RNR458803:RNR458806 RXN458803:RXN458806 SHJ458803:SHJ458806 SRF458803:SRF458806 TBB458803:TBB458806 TKX458803:TKX458806 TUT458803:TUT458806 UEP458803:UEP458806 UOL458803:UOL458806 UYH458803:UYH458806 VID458803:VID458806 VRZ458803:VRZ458806 WBV458803:WBV458806 WLR458803:WLR458806 WVN458803:WVN458806 F524339:F524342 JB524339:JB524342 SX524339:SX524342 ACT524339:ACT524342 AMP524339:AMP524342 AWL524339:AWL524342 BGH524339:BGH524342 BQD524339:BQD524342 BZZ524339:BZZ524342 CJV524339:CJV524342 CTR524339:CTR524342 DDN524339:DDN524342 DNJ524339:DNJ524342 DXF524339:DXF524342 EHB524339:EHB524342 EQX524339:EQX524342 FAT524339:FAT524342 FKP524339:FKP524342 FUL524339:FUL524342 GEH524339:GEH524342 GOD524339:GOD524342 GXZ524339:GXZ524342 HHV524339:HHV524342 HRR524339:HRR524342 IBN524339:IBN524342 ILJ524339:ILJ524342 IVF524339:IVF524342 JFB524339:JFB524342 JOX524339:JOX524342 JYT524339:JYT524342 KIP524339:KIP524342 KSL524339:KSL524342 LCH524339:LCH524342 LMD524339:LMD524342 LVZ524339:LVZ524342 MFV524339:MFV524342 MPR524339:MPR524342 MZN524339:MZN524342 NJJ524339:NJJ524342 NTF524339:NTF524342 ODB524339:ODB524342 OMX524339:OMX524342 OWT524339:OWT524342 PGP524339:PGP524342 PQL524339:PQL524342 QAH524339:QAH524342 QKD524339:QKD524342 QTZ524339:QTZ524342 RDV524339:RDV524342 RNR524339:RNR524342 RXN524339:RXN524342 SHJ524339:SHJ524342 SRF524339:SRF524342 TBB524339:TBB524342 TKX524339:TKX524342 TUT524339:TUT524342 UEP524339:UEP524342 UOL524339:UOL524342 UYH524339:UYH524342 VID524339:VID524342 VRZ524339:VRZ524342 WBV524339:WBV524342 WLR524339:WLR524342 WVN524339:WVN524342 F589875:F589878 JB589875:JB589878 SX589875:SX589878 ACT589875:ACT589878 AMP589875:AMP589878 AWL589875:AWL589878 BGH589875:BGH589878 BQD589875:BQD589878 BZZ589875:BZZ589878 CJV589875:CJV589878 CTR589875:CTR589878 DDN589875:DDN589878 DNJ589875:DNJ589878 DXF589875:DXF589878 EHB589875:EHB589878 EQX589875:EQX589878 FAT589875:FAT589878 FKP589875:FKP589878 FUL589875:FUL589878 GEH589875:GEH589878 GOD589875:GOD589878 GXZ589875:GXZ589878 HHV589875:HHV589878 HRR589875:HRR589878 IBN589875:IBN589878 ILJ589875:ILJ589878 IVF589875:IVF589878 JFB589875:JFB589878 JOX589875:JOX589878 JYT589875:JYT589878 KIP589875:KIP589878 KSL589875:KSL589878 LCH589875:LCH589878 LMD589875:LMD589878 LVZ589875:LVZ589878 MFV589875:MFV589878 MPR589875:MPR589878 MZN589875:MZN589878 NJJ589875:NJJ589878 NTF589875:NTF589878 ODB589875:ODB589878 OMX589875:OMX589878 OWT589875:OWT589878 PGP589875:PGP589878 PQL589875:PQL589878 QAH589875:QAH589878 QKD589875:QKD589878 QTZ589875:QTZ589878 RDV589875:RDV589878 RNR589875:RNR589878 RXN589875:RXN589878 SHJ589875:SHJ589878 SRF589875:SRF589878 TBB589875:TBB589878 TKX589875:TKX589878 TUT589875:TUT589878 UEP589875:UEP589878 UOL589875:UOL589878 UYH589875:UYH589878 VID589875:VID589878 VRZ589875:VRZ589878 WBV589875:WBV589878 WLR589875:WLR589878 WVN589875:WVN589878 F655411:F655414 JB655411:JB655414 SX655411:SX655414 ACT655411:ACT655414 AMP655411:AMP655414 AWL655411:AWL655414 BGH655411:BGH655414 BQD655411:BQD655414 BZZ655411:BZZ655414 CJV655411:CJV655414 CTR655411:CTR655414 DDN655411:DDN655414 DNJ655411:DNJ655414 DXF655411:DXF655414 EHB655411:EHB655414 EQX655411:EQX655414 FAT655411:FAT655414 FKP655411:FKP655414 FUL655411:FUL655414 GEH655411:GEH655414 GOD655411:GOD655414 GXZ655411:GXZ655414 HHV655411:HHV655414 HRR655411:HRR655414 IBN655411:IBN655414 ILJ655411:ILJ655414 IVF655411:IVF655414 JFB655411:JFB655414 JOX655411:JOX655414 JYT655411:JYT655414 KIP655411:KIP655414 KSL655411:KSL655414 LCH655411:LCH655414 LMD655411:LMD655414 LVZ655411:LVZ655414 MFV655411:MFV655414 MPR655411:MPR655414 MZN655411:MZN655414 NJJ655411:NJJ655414 NTF655411:NTF655414 ODB655411:ODB655414 OMX655411:OMX655414 OWT655411:OWT655414 PGP655411:PGP655414 PQL655411:PQL655414 QAH655411:QAH655414 QKD655411:QKD655414 QTZ655411:QTZ655414 RDV655411:RDV655414 RNR655411:RNR655414 RXN655411:RXN655414 SHJ655411:SHJ655414 SRF655411:SRF655414 TBB655411:TBB655414 TKX655411:TKX655414 TUT655411:TUT655414 UEP655411:UEP655414 UOL655411:UOL655414 UYH655411:UYH655414 VID655411:VID655414 VRZ655411:VRZ655414 WBV655411:WBV655414 WLR655411:WLR655414 WVN655411:WVN655414 F720947:F720950 JB720947:JB720950 SX720947:SX720950 ACT720947:ACT720950 AMP720947:AMP720950 AWL720947:AWL720950 BGH720947:BGH720950 BQD720947:BQD720950 BZZ720947:BZZ720950 CJV720947:CJV720950 CTR720947:CTR720950 DDN720947:DDN720950 DNJ720947:DNJ720950 DXF720947:DXF720950 EHB720947:EHB720950 EQX720947:EQX720950 FAT720947:FAT720950 FKP720947:FKP720950 FUL720947:FUL720950 GEH720947:GEH720950 GOD720947:GOD720950 GXZ720947:GXZ720950 HHV720947:HHV720950 HRR720947:HRR720950 IBN720947:IBN720950 ILJ720947:ILJ720950 IVF720947:IVF720950 JFB720947:JFB720950 JOX720947:JOX720950 JYT720947:JYT720950 KIP720947:KIP720950 KSL720947:KSL720950 LCH720947:LCH720950 LMD720947:LMD720950 LVZ720947:LVZ720950 MFV720947:MFV720950 MPR720947:MPR720950 MZN720947:MZN720950 NJJ720947:NJJ720950 NTF720947:NTF720950 ODB720947:ODB720950 OMX720947:OMX720950 OWT720947:OWT720950 PGP720947:PGP720950 PQL720947:PQL720950 QAH720947:QAH720950 QKD720947:QKD720950 QTZ720947:QTZ720950 RDV720947:RDV720950 RNR720947:RNR720950 RXN720947:RXN720950 SHJ720947:SHJ720950 SRF720947:SRF720950 TBB720947:TBB720950 TKX720947:TKX720950 TUT720947:TUT720950 UEP720947:UEP720950 UOL720947:UOL720950 UYH720947:UYH720950 VID720947:VID720950 VRZ720947:VRZ720950 WBV720947:WBV720950 WLR720947:WLR720950 WVN720947:WVN720950 F786483:F786486 JB786483:JB786486 SX786483:SX786486 ACT786483:ACT786486 AMP786483:AMP786486 AWL786483:AWL786486 BGH786483:BGH786486 BQD786483:BQD786486 BZZ786483:BZZ786486 CJV786483:CJV786486 CTR786483:CTR786486 DDN786483:DDN786486 DNJ786483:DNJ786486 DXF786483:DXF786486 EHB786483:EHB786486 EQX786483:EQX786486 FAT786483:FAT786486 FKP786483:FKP786486 FUL786483:FUL786486 GEH786483:GEH786486 GOD786483:GOD786486 GXZ786483:GXZ786486 HHV786483:HHV786486 HRR786483:HRR786486 IBN786483:IBN786486 ILJ786483:ILJ786486 IVF786483:IVF786486 JFB786483:JFB786486 JOX786483:JOX786486 JYT786483:JYT786486 KIP786483:KIP786486 KSL786483:KSL786486 LCH786483:LCH786486 LMD786483:LMD786486 LVZ786483:LVZ786486 MFV786483:MFV786486 MPR786483:MPR786486 MZN786483:MZN786486 NJJ786483:NJJ786486 NTF786483:NTF786486 ODB786483:ODB786486 OMX786483:OMX786486 OWT786483:OWT786486 PGP786483:PGP786486 PQL786483:PQL786486 QAH786483:QAH786486 QKD786483:QKD786486 QTZ786483:QTZ786486 RDV786483:RDV786486 RNR786483:RNR786486 RXN786483:RXN786486 SHJ786483:SHJ786486 SRF786483:SRF786486 TBB786483:TBB786486 TKX786483:TKX786486 TUT786483:TUT786486 UEP786483:UEP786486 UOL786483:UOL786486 UYH786483:UYH786486 VID786483:VID786486 VRZ786483:VRZ786486 WBV786483:WBV786486 WLR786483:WLR786486 WVN786483:WVN786486 F852019:F852022 JB852019:JB852022 SX852019:SX852022 ACT852019:ACT852022 AMP852019:AMP852022 AWL852019:AWL852022 BGH852019:BGH852022 BQD852019:BQD852022 BZZ852019:BZZ852022 CJV852019:CJV852022 CTR852019:CTR852022 DDN852019:DDN852022 DNJ852019:DNJ852022 DXF852019:DXF852022 EHB852019:EHB852022 EQX852019:EQX852022 FAT852019:FAT852022 FKP852019:FKP852022 FUL852019:FUL852022 GEH852019:GEH852022 GOD852019:GOD852022 GXZ852019:GXZ852022 HHV852019:HHV852022 HRR852019:HRR852022 IBN852019:IBN852022 ILJ852019:ILJ852022 IVF852019:IVF852022 JFB852019:JFB852022 JOX852019:JOX852022 JYT852019:JYT852022 KIP852019:KIP852022 KSL852019:KSL852022 LCH852019:LCH852022 LMD852019:LMD852022 LVZ852019:LVZ852022 MFV852019:MFV852022 MPR852019:MPR852022 MZN852019:MZN852022 NJJ852019:NJJ852022 NTF852019:NTF852022 ODB852019:ODB852022 OMX852019:OMX852022 OWT852019:OWT852022 PGP852019:PGP852022 PQL852019:PQL852022 QAH852019:QAH852022 QKD852019:QKD852022 QTZ852019:QTZ852022 RDV852019:RDV852022 RNR852019:RNR852022 RXN852019:RXN852022 SHJ852019:SHJ852022 SRF852019:SRF852022 TBB852019:TBB852022 TKX852019:TKX852022 TUT852019:TUT852022 UEP852019:UEP852022 UOL852019:UOL852022 UYH852019:UYH852022 VID852019:VID852022 VRZ852019:VRZ852022 WBV852019:WBV852022 WLR852019:WLR852022 WVN852019:WVN852022 F917555:F917558 JB917555:JB917558 SX917555:SX917558 ACT917555:ACT917558 AMP917555:AMP917558 AWL917555:AWL917558 BGH917555:BGH917558 BQD917555:BQD917558 BZZ917555:BZZ917558 CJV917555:CJV917558 CTR917555:CTR917558 DDN917555:DDN917558 DNJ917555:DNJ917558 DXF917555:DXF917558 EHB917555:EHB917558 EQX917555:EQX917558 FAT917555:FAT917558 FKP917555:FKP917558 FUL917555:FUL917558 GEH917555:GEH917558 GOD917555:GOD917558 GXZ917555:GXZ917558 HHV917555:HHV917558 HRR917555:HRR917558 IBN917555:IBN917558 ILJ917555:ILJ917558 IVF917555:IVF917558 JFB917555:JFB917558 JOX917555:JOX917558 JYT917555:JYT917558 KIP917555:KIP917558 KSL917555:KSL917558 LCH917555:LCH917558 LMD917555:LMD917558 LVZ917555:LVZ917558 MFV917555:MFV917558 MPR917555:MPR917558 MZN917555:MZN917558 NJJ917555:NJJ917558 NTF917555:NTF917558 ODB917555:ODB917558 OMX917555:OMX917558 OWT917555:OWT917558 PGP917555:PGP917558 PQL917555:PQL917558 QAH917555:QAH917558 QKD917555:QKD917558 QTZ917555:QTZ917558 RDV917555:RDV917558 RNR917555:RNR917558 RXN917555:RXN917558 SHJ917555:SHJ917558 SRF917555:SRF917558 TBB917555:TBB917558 TKX917555:TKX917558 TUT917555:TUT917558 UEP917555:UEP917558 UOL917555:UOL917558 UYH917555:UYH917558 VID917555:VID917558 VRZ917555:VRZ917558 WBV917555:WBV917558 WLR917555:WLR917558 WVN917555:WVN917558 F983091:F983094 JB983091:JB983094 SX983091:SX983094 ACT983091:ACT983094 AMP983091:AMP983094 AWL983091:AWL983094 BGH983091:BGH983094 BQD983091:BQD983094 BZZ983091:BZZ983094 CJV983091:CJV983094 CTR983091:CTR983094 DDN983091:DDN983094 DNJ983091:DNJ983094 DXF983091:DXF983094 EHB983091:EHB983094 EQX983091:EQX983094 FAT983091:FAT983094 FKP983091:FKP983094 FUL983091:FUL983094 GEH983091:GEH983094 GOD983091:GOD983094 GXZ983091:GXZ983094 HHV983091:HHV983094 HRR983091:HRR983094 IBN983091:IBN983094 ILJ983091:ILJ983094 IVF983091:IVF983094 JFB983091:JFB983094 JOX983091:JOX983094 JYT983091:JYT983094 KIP983091:KIP983094 KSL983091:KSL983094 LCH983091:LCH983094 LMD983091:LMD983094 LVZ983091:LVZ983094 MFV983091:MFV983094 MPR983091:MPR983094 MZN983091:MZN983094 NJJ983091:NJJ983094 NTF983091:NTF983094 ODB983091:ODB983094 OMX983091:OMX983094 OWT983091:OWT983094 PGP983091:PGP983094 PQL983091:PQL983094 QAH983091:QAH983094 QKD983091:QKD983094 QTZ983091:QTZ983094 RDV983091:RDV983094 RNR983091:RNR983094 RXN983091:RXN983094 SHJ983091:SHJ983094 SRF983091:SRF983094 TBB983091:TBB983094 TKX983091:TKX983094 TUT983091:TUT983094 UEP983091:UEP983094 UOL983091:UOL983094 UYH983091:UYH983094 VID983091:VID983094 VRZ983091:VRZ983094 WBV983091:WBV983094 WLR983091:WLR983094 WVN983091:WVN983094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B1:T47"/>
  <sheetViews>
    <sheetView rightToLeft="1" topLeftCell="A10" zoomScale="85" zoomScaleNormal="85" workbookViewId="0">
      <selection activeCell="F19" sqref="F19:G21"/>
    </sheetView>
  </sheetViews>
  <sheetFormatPr defaultColWidth="9" defaultRowHeight="24" customHeight="1"/>
  <cols>
    <col min="1" max="1" width="1.7109375" style="42" customWidth="1"/>
    <col min="2" max="2" width="9" style="42"/>
    <col min="3" max="3" width="28.28515625" style="42" customWidth="1"/>
    <col min="4" max="5" width="9" style="42"/>
    <col min="6" max="6" width="11.42578125" style="42" bestFit="1" customWidth="1"/>
    <col min="7" max="10" width="9" style="42"/>
    <col min="11" max="11" width="15.42578125" style="42" customWidth="1"/>
    <col min="12" max="16384" width="9" style="42"/>
  </cols>
  <sheetData>
    <row r="1" spans="2:20" ht="24" customHeight="1">
      <c r="B1" s="852" t="s">
        <v>8</v>
      </c>
      <c r="C1" s="852"/>
      <c r="D1" s="852"/>
      <c r="E1" s="852"/>
      <c r="F1" s="852"/>
      <c r="G1" s="852"/>
      <c r="H1" s="852"/>
      <c r="I1" s="852"/>
      <c r="J1" s="852"/>
      <c r="K1" s="852"/>
      <c r="L1" s="852"/>
      <c r="M1" s="852"/>
      <c r="N1" s="852"/>
      <c r="O1" s="852"/>
      <c r="P1" s="852"/>
    </row>
    <row r="2" spans="2:20" ht="24" customHeight="1">
      <c r="B2" s="845" t="s">
        <v>498</v>
      </c>
      <c r="C2" s="845"/>
      <c r="D2" s="845"/>
      <c r="E2" s="845"/>
      <c r="F2" s="845"/>
      <c r="G2" s="845"/>
      <c r="H2" s="845"/>
      <c r="I2" s="845"/>
      <c r="J2" s="845"/>
      <c r="K2" s="845"/>
      <c r="L2" s="845"/>
      <c r="M2" s="845"/>
      <c r="N2" s="845"/>
      <c r="O2" s="845"/>
      <c r="P2" s="845"/>
      <c r="Q2"/>
      <c r="R2"/>
      <c r="S2"/>
      <c r="T2"/>
    </row>
    <row r="3" spans="2:20" ht="24" customHeight="1">
      <c r="B3" s="828" t="s">
        <v>583</v>
      </c>
      <c r="C3" s="828"/>
      <c r="D3" s="828"/>
      <c r="E3" s="828"/>
      <c r="F3" s="828"/>
      <c r="G3" s="828"/>
      <c r="H3" s="828"/>
      <c r="I3" s="828"/>
      <c r="J3" s="828"/>
      <c r="K3" s="828"/>
      <c r="L3" s="828"/>
      <c r="M3" s="828"/>
      <c r="N3" s="828"/>
      <c r="O3" s="828"/>
      <c r="P3" s="828"/>
    </row>
    <row r="4" spans="2:20" ht="24" customHeight="1">
      <c r="B4" s="828"/>
      <c r="C4" s="828"/>
      <c r="D4" s="828"/>
      <c r="E4" s="828"/>
      <c r="F4" s="828"/>
      <c r="G4" s="828"/>
      <c r="H4" s="828"/>
      <c r="I4" s="828"/>
      <c r="J4" s="828"/>
      <c r="K4" s="828"/>
      <c r="L4" s="828"/>
      <c r="M4" s="828"/>
      <c r="N4" s="828"/>
      <c r="O4" s="828"/>
      <c r="P4" s="828"/>
    </row>
    <row r="6" spans="2:20" ht="24" customHeight="1">
      <c r="B6" s="64" t="s">
        <v>3</v>
      </c>
      <c r="C6" s="47"/>
      <c r="D6" s="47"/>
      <c r="E6" s="47"/>
      <c r="F6" s="47"/>
      <c r="G6" s="47"/>
      <c r="H6" s="47"/>
      <c r="I6" s="47"/>
      <c r="J6" s="47"/>
      <c r="K6" s="47"/>
      <c r="L6" s="47"/>
      <c r="M6" s="47"/>
      <c r="N6" s="47"/>
      <c r="O6" s="62"/>
      <c r="P6" s="63"/>
    </row>
    <row r="7" spans="2:20" ht="24" customHeight="1">
      <c r="B7" s="65"/>
      <c r="C7" s="39"/>
      <c r="D7" s="39"/>
      <c r="E7" s="39"/>
      <c r="F7" s="39"/>
      <c r="G7" s="39"/>
      <c r="H7" s="39"/>
      <c r="I7" s="39"/>
      <c r="J7" s="39"/>
      <c r="K7" s="39"/>
      <c r="L7" s="39"/>
      <c r="M7" s="39"/>
      <c r="N7" s="39"/>
      <c r="O7" s="40"/>
      <c r="P7" s="41"/>
    </row>
    <row r="8" spans="2:20" ht="24" customHeight="1">
      <c r="B8" s="65" t="s">
        <v>291</v>
      </c>
      <c r="C8" s="39"/>
      <c r="D8" s="39"/>
      <c r="E8" s="39"/>
      <c r="F8" s="39"/>
      <c r="G8" s="39"/>
      <c r="H8" s="39"/>
      <c r="I8" s="39"/>
      <c r="J8" s="39"/>
      <c r="K8" s="39"/>
      <c r="L8" s="39"/>
      <c r="M8" s="39"/>
      <c r="N8" s="39"/>
      <c r="O8" s="40"/>
      <c r="P8" s="41"/>
    </row>
    <row r="9" spans="2:20" ht="24" customHeight="1">
      <c r="B9" s="65" t="s">
        <v>515</v>
      </c>
      <c r="C9" s="39"/>
      <c r="D9" s="39"/>
      <c r="E9" s="39"/>
      <c r="F9" s="39"/>
      <c r="G9" s="39"/>
      <c r="H9" s="39"/>
      <c r="I9" s="39"/>
      <c r="J9" s="39"/>
      <c r="K9" s="39"/>
      <c r="L9" s="39"/>
      <c r="M9" s="39"/>
      <c r="N9" s="39"/>
      <c r="O9" s="40"/>
      <c r="P9" s="41"/>
    </row>
    <row r="10" spans="2:20" ht="24" customHeight="1">
      <c r="B10" s="154"/>
      <c r="C10" s="43"/>
      <c r="D10" s="43"/>
      <c r="E10" s="43"/>
      <c r="F10" s="43"/>
      <c r="G10" s="43"/>
      <c r="H10" s="43"/>
      <c r="I10" s="43"/>
      <c r="J10" s="43"/>
      <c r="K10" s="43"/>
      <c r="L10" s="43"/>
      <c r="M10" s="43"/>
      <c r="N10" s="43"/>
      <c r="O10" s="44"/>
      <c r="P10" s="45"/>
    </row>
    <row r="11" spans="2:20" ht="24" customHeight="1" thickBot="1"/>
    <row r="12" spans="2:20" ht="24" customHeight="1" thickBot="1">
      <c r="C12" s="848" t="s">
        <v>140</v>
      </c>
      <c r="D12" s="849"/>
      <c r="E12" s="849"/>
      <c r="F12" s="849"/>
      <c r="G12" s="849"/>
      <c r="H12" s="849"/>
      <c r="I12" s="849"/>
      <c r="J12" s="849"/>
      <c r="K12" s="937">
        <f>SUM(L19:N21)+SUM(L26:N34)</f>
        <v>1990.6287099999997</v>
      </c>
      <c r="L12" s="937"/>
      <c r="M12" s="48" t="s">
        <v>147</v>
      </c>
      <c r="N12" s="67"/>
    </row>
    <row r="14" spans="2:20" ht="24" customHeight="1">
      <c r="B14" s="68" t="s">
        <v>9</v>
      </c>
      <c r="C14" s="117"/>
      <c r="D14" s="117"/>
      <c r="E14" s="117"/>
      <c r="F14" s="117"/>
      <c r="G14" s="117"/>
      <c r="H14" s="117"/>
      <c r="I14" s="117"/>
      <c r="J14" s="117"/>
      <c r="K14" s="117"/>
      <c r="L14" s="117"/>
      <c r="M14" s="117"/>
      <c r="N14" s="117"/>
      <c r="O14" s="117"/>
      <c r="P14" s="181"/>
      <c r="Q14" s="181"/>
      <c r="R14" s="182"/>
    </row>
    <row r="15" spans="2:20" ht="24" customHeight="1">
      <c r="B15" s="72" t="s">
        <v>516</v>
      </c>
      <c r="C15" s="50"/>
      <c r="D15" s="50"/>
      <c r="E15" s="50"/>
      <c r="F15" s="50"/>
      <c r="G15" s="50"/>
      <c r="H15" s="50"/>
      <c r="I15" s="50"/>
      <c r="J15" s="50"/>
      <c r="K15" s="50"/>
      <c r="L15" s="50"/>
      <c r="M15" s="50"/>
      <c r="N15" s="50"/>
      <c r="O15" s="50"/>
      <c r="P15" s="185"/>
      <c r="Q15" s="185"/>
      <c r="R15" s="186"/>
    </row>
    <row r="16" spans="2:20" ht="24" customHeight="1">
      <c r="B16" s="65" t="s">
        <v>142</v>
      </c>
      <c r="C16" s="50"/>
      <c r="D16" s="50"/>
      <c r="E16" s="50"/>
      <c r="F16" s="50"/>
      <c r="G16" s="50"/>
      <c r="H16" s="50"/>
      <c r="I16" s="50"/>
      <c r="J16" s="50"/>
      <c r="K16" s="50"/>
      <c r="L16" s="50"/>
      <c r="M16" s="50"/>
      <c r="N16" s="50"/>
      <c r="O16" s="50"/>
      <c r="P16" s="183"/>
      <c r="Q16" s="183"/>
      <c r="R16" s="184"/>
    </row>
    <row r="17" spans="2:18" ht="19.5" customHeight="1">
      <c r="B17" s="797" t="s">
        <v>10</v>
      </c>
      <c r="C17" s="797"/>
      <c r="D17" s="797" t="s">
        <v>220</v>
      </c>
      <c r="E17" s="797"/>
      <c r="F17" s="820" t="s">
        <v>11</v>
      </c>
      <c r="G17" s="817"/>
      <c r="H17" s="797" t="s">
        <v>12</v>
      </c>
      <c r="I17" s="797"/>
      <c r="J17" s="797"/>
      <c r="K17" s="797"/>
      <c r="L17" s="797" t="s">
        <v>146</v>
      </c>
      <c r="M17" s="797"/>
      <c r="N17" s="797"/>
      <c r="O17" s="820" t="s">
        <v>196</v>
      </c>
      <c r="P17" s="817"/>
      <c r="Q17" s="820" t="s">
        <v>245</v>
      </c>
      <c r="R17" s="817"/>
    </row>
    <row r="18" spans="2:18" ht="32.25" customHeight="1">
      <c r="B18" s="797"/>
      <c r="C18" s="797"/>
      <c r="D18" s="797"/>
      <c r="E18" s="797"/>
      <c r="F18" s="814" t="s">
        <v>151</v>
      </c>
      <c r="G18" s="815"/>
      <c r="H18" s="797"/>
      <c r="I18" s="797"/>
      <c r="J18" s="797"/>
      <c r="K18" s="797"/>
      <c r="L18" s="797"/>
      <c r="M18" s="797"/>
      <c r="N18" s="797"/>
      <c r="O18" s="821"/>
      <c r="P18" s="823"/>
      <c r="Q18" s="821"/>
      <c r="R18" s="823"/>
    </row>
    <row r="19" spans="2:18" ht="62.25" customHeight="1">
      <c r="B19" s="912" t="s">
        <v>260</v>
      </c>
      <c r="C19" s="913"/>
      <c r="D19" s="920">
        <v>3500</v>
      </c>
      <c r="E19" s="921"/>
      <c r="F19" s="924" t="s">
        <v>144</v>
      </c>
      <c r="G19" s="924"/>
      <c r="H19" s="936">
        <f>IF(F19='מקדמי פליטה'!S13,'מקדמי פליטה'!E30,'מקדמי פליטה'!E31)</f>
        <v>0.56699999999999995</v>
      </c>
      <c r="I19" s="771"/>
      <c r="J19" s="929" t="str">
        <f>IF(F19='מקדמי פליטה'!$S$13,"טון פדח למגה וואט שעה","טון פדח לקילו וואט שעה")</f>
        <v>טון פדח למגה וואט שעה</v>
      </c>
      <c r="K19" s="930"/>
      <c r="L19" s="931">
        <f>+D19*H19</f>
        <v>1984.4999999999998</v>
      </c>
      <c r="M19" s="932"/>
      <c r="N19" s="933"/>
      <c r="O19" s="757" t="s">
        <v>198</v>
      </c>
      <c r="P19" s="758"/>
      <c r="Q19" s="896"/>
      <c r="R19" s="896"/>
    </row>
    <row r="20" spans="2:18" ht="24" customHeight="1">
      <c r="B20" s="938">
        <f>+פתיחה!P17</f>
        <v>2017</v>
      </c>
      <c r="C20" s="939"/>
      <c r="D20" s="920"/>
      <c r="E20" s="921"/>
      <c r="F20" s="925"/>
      <c r="G20" s="925"/>
      <c r="H20" s="936">
        <f>IF(F19='מקדמי פליטה'!S13,'מקדמי פליטה'!E33,'מקדמי פליטה'!E34)</f>
        <v>7.8200000000000014E-6</v>
      </c>
      <c r="I20" s="771"/>
      <c r="J20" s="929" t="str">
        <f>IF(F19='מקדמי פליטה'!$S$13,"טון CH4 למגה וואט שעה","טון CH4 לקילו וואט שעה")</f>
        <v>טון CH4 למגה וואט שעה</v>
      </c>
      <c r="K20" s="930"/>
      <c r="L20" s="931">
        <f>+D19*H20*GWP!$H$16</f>
        <v>0.68425000000000014</v>
      </c>
      <c r="M20" s="932"/>
      <c r="N20" s="933"/>
      <c r="O20" s="886"/>
      <c r="P20" s="887"/>
      <c r="Q20" s="896"/>
      <c r="R20" s="896"/>
    </row>
    <row r="21" spans="2:18" ht="24" customHeight="1" thickBot="1">
      <c r="B21" s="940"/>
      <c r="C21" s="941"/>
      <c r="D21" s="922"/>
      <c r="E21" s="923"/>
      <c r="F21" s="926"/>
      <c r="G21" s="926"/>
      <c r="H21" s="936">
        <f>IF(F19='מקדמי פליטה'!S13,'מקדמי פליטה'!E36,'מקדמי פליטה'!E37)</f>
        <v>5.22E-6</v>
      </c>
      <c r="I21" s="771"/>
      <c r="J21" s="929" t="str">
        <f>IF(F19='מקדמי פליטה'!$S$13,"טון N2O למגה וואט שעה","טון N2O לקילו וואט שעה")</f>
        <v>טון N2O למגה וואט שעה</v>
      </c>
      <c r="K21" s="930"/>
      <c r="L21" s="931">
        <f>+D19*H21*GWP!H17</f>
        <v>5.4444600000000003</v>
      </c>
      <c r="M21" s="932"/>
      <c r="N21" s="933"/>
      <c r="O21" s="881"/>
      <c r="P21" s="882"/>
      <c r="Q21" s="896"/>
      <c r="R21" s="896"/>
    </row>
    <row r="22" spans="2:18" ht="24" customHeight="1" thickTop="1">
      <c r="B22" s="494"/>
      <c r="C22" s="494"/>
      <c r="D22" s="494"/>
      <c r="E22" s="494"/>
      <c r="F22" s="495"/>
      <c r="G22" s="495"/>
      <c r="H22" s="495"/>
      <c r="I22" s="495"/>
      <c r="J22" s="491"/>
      <c r="K22" s="491"/>
      <c r="L22" s="492"/>
      <c r="M22" s="492"/>
      <c r="N22" s="492"/>
      <c r="O22" s="493"/>
      <c r="P22" s="493"/>
      <c r="Q22" s="490"/>
      <c r="R22" s="490"/>
    </row>
    <row r="23" spans="2:18" s="151" customFormat="1" ht="24" customHeight="1">
      <c r="B23" t="s">
        <v>556</v>
      </c>
      <c r="C23"/>
      <c r="D23"/>
      <c r="E23"/>
      <c r="F23"/>
      <c r="G23"/>
      <c r="H23"/>
      <c r="I23"/>
      <c r="J23"/>
      <c r="K23"/>
      <c r="L23"/>
      <c r="M23"/>
      <c r="N23"/>
      <c r="O23"/>
      <c r="P23"/>
      <c r="Q23"/>
      <c r="R23"/>
    </row>
    <row r="24" spans="2:18" s="151" customFormat="1" ht="24" customHeight="1">
      <c r="B24" s="797" t="s">
        <v>10</v>
      </c>
      <c r="C24" s="797"/>
      <c r="D24" s="797" t="s">
        <v>220</v>
      </c>
      <c r="E24" s="797"/>
      <c r="F24" s="820" t="s">
        <v>11</v>
      </c>
      <c r="G24" s="817"/>
      <c r="H24" s="801" t="s">
        <v>557</v>
      </c>
      <c r="I24" s="892"/>
      <c r="J24" s="892"/>
      <c r="K24" s="802"/>
      <c r="L24" s="797" t="s">
        <v>146</v>
      </c>
      <c r="M24" s="797"/>
      <c r="N24" s="797"/>
      <c r="O24" s="820" t="s">
        <v>196</v>
      </c>
      <c r="P24" s="817"/>
      <c r="Q24" s="820" t="s">
        <v>245</v>
      </c>
      <c r="R24" s="817"/>
    </row>
    <row r="25" spans="2:18" s="151" customFormat="1" ht="24" customHeight="1">
      <c r="B25" s="797"/>
      <c r="C25" s="797"/>
      <c r="D25" s="797"/>
      <c r="E25" s="797"/>
      <c r="F25" s="814" t="s">
        <v>151</v>
      </c>
      <c r="G25" s="815"/>
      <c r="H25" s="803"/>
      <c r="I25" s="893"/>
      <c r="J25" s="893"/>
      <c r="K25" s="804"/>
      <c r="L25" s="797"/>
      <c r="M25" s="797"/>
      <c r="N25" s="797"/>
      <c r="O25" s="821"/>
      <c r="P25" s="823"/>
      <c r="Q25" s="821"/>
      <c r="R25" s="823"/>
    </row>
    <row r="26" spans="2:18" s="101" customFormat="1" ht="24" customHeight="1" thickBot="1">
      <c r="B26" s="912" t="s">
        <v>558</v>
      </c>
      <c r="C26" s="913"/>
      <c r="D26" s="918"/>
      <c r="E26" s="919"/>
      <c r="F26" s="924" t="s">
        <v>145</v>
      </c>
      <c r="G26" s="924"/>
      <c r="H26" s="927"/>
      <c r="I26" s="928"/>
      <c r="J26" s="929" t="str">
        <f>IF(F26='מקדמי פליטה'!$S$13,"טון פדח למגה וואט שעה","טון פדח לקילו וואט שעה")</f>
        <v>טון פדח לקילו וואט שעה</v>
      </c>
      <c r="K26" s="930"/>
      <c r="L26" s="931">
        <f>+D26*H26</f>
        <v>0</v>
      </c>
      <c r="M26" s="932"/>
      <c r="N26" s="933"/>
      <c r="O26" s="545"/>
      <c r="P26" s="546"/>
      <c r="Q26" s="877"/>
      <c r="R26" s="878"/>
    </row>
    <row r="27" spans="2:18" s="101" customFormat="1" ht="24" customHeight="1" thickTop="1" thickBot="1">
      <c r="B27" s="914"/>
      <c r="C27" s="915"/>
      <c r="D27" s="920"/>
      <c r="E27" s="921"/>
      <c r="F27" s="925"/>
      <c r="G27" s="925"/>
      <c r="H27" s="934"/>
      <c r="I27" s="935"/>
      <c r="J27" s="929" t="str">
        <f>IF(F26='מקדמי פליטה'!$S$13,"טון CH4 למגה וואט שעה","טון CH4 לקילו וואט שעה")</f>
        <v>טון CH4 לקילו וואט שעה</v>
      </c>
      <c r="K27" s="930"/>
      <c r="L27" s="931">
        <f>+D26*H27*GWP!$H$16</f>
        <v>0</v>
      </c>
      <c r="M27" s="932"/>
      <c r="N27" s="933"/>
      <c r="O27" s="545"/>
      <c r="P27" s="546"/>
      <c r="Q27" s="877"/>
      <c r="R27" s="878"/>
    </row>
    <row r="28" spans="2:18" s="101" customFormat="1" ht="24" customHeight="1" thickTop="1" thickBot="1">
      <c r="B28" s="916"/>
      <c r="C28" s="917"/>
      <c r="D28" s="922"/>
      <c r="E28" s="923"/>
      <c r="F28" s="926"/>
      <c r="G28" s="926"/>
      <c r="H28" s="934"/>
      <c r="I28" s="935"/>
      <c r="J28" s="929" t="str">
        <f>IF(F26='מקדמי פליטה'!$S$13,"טון N2O למגה וואט שעה","טון N2O לקילו וואט שעה")</f>
        <v>טון N2O לקילו וואט שעה</v>
      </c>
      <c r="K28" s="930"/>
      <c r="L28" s="931">
        <f>+D26*H28*GWP!H17</f>
        <v>0</v>
      </c>
      <c r="M28" s="932"/>
      <c r="N28" s="933"/>
      <c r="O28" s="545"/>
      <c r="P28" s="546"/>
      <c r="Q28" s="877"/>
      <c r="R28" s="878"/>
    </row>
    <row r="29" spans="2:18" s="101" customFormat="1" ht="24" customHeight="1" thickTop="1" thickBot="1">
      <c r="B29" s="912" t="s">
        <v>559</v>
      </c>
      <c r="C29" s="913"/>
      <c r="D29" s="918"/>
      <c r="E29" s="919"/>
      <c r="F29" s="924" t="s">
        <v>144</v>
      </c>
      <c r="G29" s="924"/>
      <c r="H29" s="927"/>
      <c r="I29" s="928"/>
      <c r="J29" s="929" t="str">
        <f>IF(F29='מקדמי פליטה'!$S$13,"טון פדח למגה וואט שעה","טון פדח לקילו וואט שעה")</f>
        <v>טון פדח למגה וואט שעה</v>
      </c>
      <c r="K29" s="930"/>
      <c r="L29" s="931">
        <f>+D29*H29</f>
        <v>0</v>
      </c>
      <c r="M29" s="932"/>
      <c r="N29" s="933"/>
      <c r="O29" s="545"/>
      <c r="P29" s="546"/>
      <c r="Q29" s="877"/>
      <c r="R29" s="878"/>
    </row>
    <row r="30" spans="2:18" ht="24" customHeight="1" thickTop="1" thickBot="1">
      <c r="B30" s="914"/>
      <c r="C30" s="915"/>
      <c r="D30" s="920"/>
      <c r="E30" s="921"/>
      <c r="F30" s="925"/>
      <c r="G30" s="925"/>
      <c r="H30" s="934"/>
      <c r="I30" s="935"/>
      <c r="J30" s="929" t="str">
        <f>IF(F29='מקדמי פליטה'!$S$13,"טון CH4 למגה וואט שעה","טון CH4 לקילו וואט שעה")</f>
        <v>טון CH4 למגה וואט שעה</v>
      </c>
      <c r="K30" s="930"/>
      <c r="L30" s="931">
        <f>+D29*H30*GWP!$H$16</f>
        <v>0</v>
      </c>
      <c r="M30" s="932"/>
      <c r="N30" s="933"/>
      <c r="O30" s="545"/>
      <c r="P30" s="546"/>
      <c r="Q30" s="877"/>
      <c r="R30" s="878"/>
    </row>
    <row r="31" spans="2:18" ht="24" customHeight="1" thickTop="1" thickBot="1">
      <c r="B31" s="916"/>
      <c r="C31" s="917"/>
      <c r="D31" s="922"/>
      <c r="E31" s="923"/>
      <c r="F31" s="926"/>
      <c r="G31" s="926"/>
      <c r="H31" s="934"/>
      <c r="I31" s="935"/>
      <c r="J31" s="929" t="str">
        <f>IF(F29='מקדמי פליטה'!$S$13,"טון N2O למגה וואט שעה","טון N2O לקילו וואט שעה")</f>
        <v>טון N2O למגה וואט שעה</v>
      </c>
      <c r="K31" s="930"/>
      <c r="L31" s="931">
        <f>+D29*H31*GWP!H17</f>
        <v>0</v>
      </c>
      <c r="M31" s="932"/>
      <c r="N31" s="933"/>
      <c r="O31" s="545"/>
      <c r="P31" s="546"/>
      <c r="Q31" s="877"/>
      <c r="R31" s="878"/>
    </row>
    <row r="32" spans="2:18" ht="24" customHeight="1" thickTop="1" thickBot="1">
      <c r="B32" s="912" t="s">
        <v>560</v>
      </c>
      <c r="C32" s="913"/>
      <c r="D32" s="918"/>
      <c r="E32" s="919"/>
      <c r="F32" s="924" t="s">
        <v>145</v>
      </c>
      <c r="G32" s="924"/>
      <c r="H32" s="927"/>
      <c r="I32" s="928"/>
      <c r="J32" s="929" t="str">
        <f>IF(F32='מקדמי פליטה'!$S$13,"טון פדח למגה וואט שעה","טון פדח לקילו וואט שעה")</f>
        <v>טון פדח לקילו וואט שעה</v>
      </c>
      <c r="K32" s="930"/>
      <c r="L32" s="931">
        <f>+D32*H32</f>
        <v>0</v>
      </c>
      <c r="M32" s="932"/>
      <c r="N32" s="933"/>
      <c r="O32" s="545"/>
      <c r="P32" s="546"/>
      <c r="Q32" s="877"/>
      <c r="R32" s="878"/>
    </row>
    <row r="33" spans="2:20" ht="24" customHeight="1" thickTop="1" thickBot="1">
      <c r="B33" s="914"/>
      <c r="C33" s="915"/>
      <c r="D33" s="920"/>
      <c r="E33" s="921"/>
      <c r="F33" s="925"/>
      <c r="G33" s="925"/>
      <c r="H33" s="934"/>
      <c r="I33" s="935"/>
      <c r="J33" s="929" t="str">
        <f>IF(F32='מקדמי פליטה'!$S$13,"טון CH4 למגה וואט שעה","טון CH4 לקילו וואט שעה")</f>
        <v>טון CH4 לקילו וואט שעה</v>
      </c>
      <c r="K33" s="930"/>
      <c r="L33" s="931">
        <f>+D32*H33*GWP!$H$16</f>
        <v>0</v>
      </c>
      <c r="M33" s="932"/>
      <c r="N33" s="933"/>
      <c r="O33" s="545"/>
      <c r="P33" s="546"/>
      <c r="Q33" s="877"/>
      <c r="R33" s="878"/>
    </row>
    <row r="34" spans="2:20" ht="24" customHeight="1" thickTop="1" thickBot="1">
      <c r="B34" s="916"/>
      <c r="C34" s="917"/>
      <c r="D34" s="922"/>
      <c r="E34" s="923"/>
      <c r="F34" s="926"/>
      <c r="G34" s="926"/>
      <c r="H34" s="934"/>
      <c r="I34" s="935"/>
      <c r="J34" s="929" t="str">
        <f>IF(F32='מקדמי פליטה'!$S$13,"טון N2O למגה וואט שעה","טון N2O לקילו וואט שעה")</f>
        <v>טון N2O לקילו וואט שעה</v>
      </c>
      <c r="K34" s="930"/>
      <c r="L34" s="931">
        <f>+D32*H34*GWP!H17</f>
        <v>0</v>
      </c>
      <c r="M34" s="932"/>
      <c r="N34" s="933"/>
      <c r="O34" s="545"/>
      <c r="P34" s="546"/>
      <c r="Q34" s="877"/>
      <c r="R34" s="878"/>
    </row>
    <row r="35" spans="2:20" ht="24" customHeight="1" thickTop="1" thickBot="1"/>
    <row r="36" spans="2:20" ht="24" customHeight="1">
      <c r="B36" s="94"/>
      <c r="C36" s="563" t="s">
        <v>547</v>
      </c>
      <c r="D36" s="564"/>
      <c r="E36" s="564"/>
      <c r="F36" s="951" t="s">
        <v>407</v>
      </c>
      <c r="G36" s="951"/>
      <c r="H36" s="951"/>
      <c r="I36" s="952"/>
      <c r="J36" s="94"/>
      <c r="K36" s="94"/>
      <c r="L36" s="94"/>
      <c r="M36" s="94"/>
      <c r="N36" s="94"/>
      <c r="O36" s="94"/>
      <c r="P36" s="94"/>
      <c r="Q36" s="94"/>
      <c r="R36" s="94"/>
      <c r="S36" s="94"/>
      <c r="T36" s="94"/>
    </row>
    <row r="37" spans="2:20" ht="24" customHeight="1">
      <c r="B37" s="94"/>
      <c r="C37" s="617" t="s">
        <v>369</v>
      </c>
      <c r="D37" s="1013" t="s">
        <v>369</v>
      </c>
      <c r="E37" s="1014"/>
      <c r="F37" s="1015" t="s">
        <v>548</v>
      </c>
      <c r="G37" s="1015"/>
      <c r="H37" s="1015" t="s">
        <v>549</v>
      </c>
      <c r="I37" s="1016"/>
      <c r="J37" s="94"/>
      <c r="K37" s="94"/>
      <c r="L37" s="94"/>
      <c r="M37" s="94"/>
      <c r="N37" s="94"/>
      <c r="O37" s="94"/>
      <c r="P37" s="94"/>
      <c r="Q37" s="94"/>
      <c r="R37" s="94"/>
      <c r="S37" s="94"/>
      <c r="T37" s="94"/>
    </row>
    <row r="38" spans="2:20" ht="24" customHeight="1">
      <c r="B38" s="94"/>
      <c r="C38" s="618" t="s">
        <v>148</v>
      </c>
      <c r="D38" s="1009">
        <f>+L29+L26+L32+L19+L4</f>
        <v>1984.4999999999998</v>
      </c>
      <c r="E38" s="1009"/>
      <c r="F38" s="1009">
        <f>+D38</f>
        <v>1984.4999999999998</v>
      </c>
      <c r="G38" s="1009"/>
      <c r="H38" s="1017">
        <f>+D38</f>
        <v>1984.4999999999998</v>
      </c>
      <c r="I38" s="1018"/>
      <c r="J38" s="94"/>
      <c r="K38" s="94"/>
      <c r="L38" s="94"/>
      <c r="M38" s="94"/>
      <c r="N38" s="94"/>
      <c r="O38" s="94"/>
      <c r="P38" s="94"/>
      <c r="Q38" s="94"/>
      <c r="R38" s="94"/>
      <c r="S38" s="94"/>
      <c r="T38" s="94"/>
    </row>
    <row r="39" spans="2:20" ht="24" customHeight="1">
      <c r="B39" s="94"/>
      <c r="C39" s="618" t="s">
        <v>150</v>
      </c>
      <c r="D39" s="1009">
        <f>SUM(+L33+L30+L27+L20)/GWP!E16</f>
        <v>2.7370000000000005E-2</v>
      </c>
      <c r="E39" s="1009"/>
      <c r="F39" s="1009">
        <f>+D39*GWP!E16</f>
        <v>0.68425000000000014</v>
      </c>
      <c r="G39" s="1009"/>
      <c r="H39" s="1009">
        <f>+D39*GWP!D16</f>
        <v>0.57477000000000011</v>
      </c>
      <c r="I39" s="1010"/>
      <c r="J39" s="94"/>
      <c r="K39" s="94"/>
      <c r="L39" s="94"/>
      <c r="M39" s="94"/>
      <c r="N39" s="94"/>
      <c r="O39" s="94"/>
      <c r="P39" s="94"/>
      <c r="Q39" s="94"/>
      <c r="R39" s="94"/>
      <c r="S39" s="94"/>
      <c r="T39" s="94"/>
    </row>
    <row r="40" spans="2:20" ht="24" customHeight="1" thickBot="1">
      <c r="B40" s="94"/>
      <c r="C40" s="619" t="s">
        <v>149</v>
      </c>
      <c r="D40" s="1011">
        <f>SUM(+L34+L31+L28+L21)/GWP!E17</f>
        <v>1.8270000000000002E-2</v>
      </c>
      <c r="E40" s="1011"/>
      <c r="F40" s="1011">
        <f>+D40*GWP!E17</f>
        <v>5.4444600000000003</v>
      </c>
      <c r="G40" s="1011"/>
      <c r="H40" s="1011">
        <f>+D40*GWP!D17</f>
        <v>5.6637000000000004</v>
      </c>
      <c r="I40" s="1012"/>
      <c r="J40" s="94"/>
      <c r="K40" s="94"/>
      <c r="L40" s="94"/>
      <c r="M40" s="94"/>
      <c r="N40" s="94"/>
      <c r="O40" s="94"/>
      <c r="P40" s="94"/>
      <c r="Q40" s="94"/>
      <c r="R40" s="94"/>
      <c r="S40" s="94"/>
      <c r="T40" s="94"/>
    </row>
    <row r="41" spans="2:20" ht="24" customHeight="1">
      <c r="B41" s="94"/>
      <c r="C41" s="94"/>
      <c r="D41" s="94"/>
      <c r="E41" s="94"/>
      <c r="F41" s="94"/>
      <c r="G41" s="94"/>
      <c r="H41" s="94"/>
      <c r="I41" s="94"/>
      <c r="J41" s="94"/>
      <c r="K41" s="94"/>
      <c r="L41" s="94"/>
      <c r="M41" s="94"/>
      <c r="N41" s="94"/>
      <c r="O41" s="94"/>
      <c r="P41" s="94"/>
      <c r="Q41" s="94"/>
      <c r="R41" s="94"/>
      <c r="S41" s="94"/>
      <c r="T41" s="94"/>
    </row>
    <row r="42" spans="2:20" ht="24" customHeight="1">
      <c r="B42" s="94"/>
      <c r="C42" s="94"/>
      <c r="D42" s="94"/>
      <c r="E42" s="94"/>
      <c r="F42" s="94"/>
      <c r="G42" s="94"/>
      <c r="H42" s="94"/>
      <c r="I42" s="94"/>
      <c r="J42" s="94"/>
      <c r="K42" s="94"/>
      <c r="L42" s="94"/>
      <c r="M42" s="94"/>
      <c r="N42" s="94"/>
      <c r="O42" s="94"/>
      <c r="P42" s="94"/>
      <c r="Q42" s="94"/>
      <c r="R42" s="94"/>
      <c r="S42" s="94"/>
      <c r="T42" s="94"/>
    </row>
    <row r="43" spans="2:20" ht="24" customHeight="1">
      <c r="B43" s="94"/>
      <c r="C43" s="94"/>
      <c r="D43" s="94"/>
      <c r="E43" s="94"/>
      <c r="F43" s="94"/>
      <c r="G43" s="94"/>
      <c r="H43" s="94"/>
      <c r="I43" s="94"/>
      <c r="J43" s="94"/>
      <c r="K43" s="94"/>
      <c r="L43" s="94"/>
      <c r="M43" s="94"/>
      <c r="N43" s="94"/>
      <c r="O43" s="94"/>
      <c r="P43" s="94"/>
      <c r="Q43" s="94"/>
      <c r="R43" s="94"/>
      <c r="S43" s="94"/>
      <c r="T43" s="94"/>
    </row>
    <row r="44" spans="2:20" ht="24" customHeight="1">
      <c r="B44" s="94"/>
      <c r="C44" s="94"/>
      <c r="D44" s="94"/>
      <c r="E44" s="94"/>
      <c r="F44" s="94"/>
      <c r="G44" s="94"/>
      <c r="H44" s="94"/>
      <c r="I44" s="94"/>
      <c r="J44" s="94"/>
      <c r="K44" s="94"/>
      <c r="L44" s="94"/>
      <c r="M44" s="94"/>
      <c r="N44" s="94"/>
      <c r="O44" s="94"/>
      <c r="P44" s="94"/>
      <c r="Q44" s="94"/>
      <c r="R44" s="94"/>
      <c r="S44" s="94"/>
      <c r="T44" s="94"/>
    </row>
    <row r="45" spans="2:20" ht="24" customHeight="1">
      <c r="B45" s="94"/>
      <c r="C45" s="94"/>
      <c r="D45" s="94"/>
      <c r="E45" s="94"/>
      <c r="F45" s="94"/>
      <c r="G45" s="94"/>
      <c r="H45" s="94"/>
      <c r="I45" s="94"/>
      <c r="J45" s="94"/>
      <c r="K45" s="94"/>
      <c r="L45" s="94"/>
      <c r="M45" s="94"/>
      <c r="N45" s="94"/>
      <c r="O45" s="94"/>
      <c r="P45" s="94"/>
      <c r="Q45" s="94"/>
      <c r="R45" s="94"/>
      <c r="S45" s="94"/>
      <c r="T45" s="94"/>
    </row>
    <row r="46" spans="2:20" ht="24" customHeight="1">
      <c r="B46" s="94"/>
      <c r="C46" s="94"/>
      <c r="D46" s="94"/>
      <c r="E46" s="94"/>
      <c r="F46" s="94"/>
      <c r="G46" s="94"/>
      <c r="H46" s="94"/>
      <c r="I46" s="94"/>
      <c r="J46" s="94"/>
      <c r="K46" s="94"/>
      <c r="L46" s="94"/>
      <c r="M46" s="94"/>
      <c r="N46" s="94"/>
      <c r="O46" s="94"/>
      <c r="P46" s="94"/>
      <c r="Q46" s="94"/>
      <c r="R46" s="94"/>
      <c r="S46" s="94"/>
      <c r="T46" s="94"/>
    </row>
    <row r="47" spans="2:20" ht="24" customHeight="1">
      <c r="B47" s="94"/>
      <c r="C47" s="94"/>
      <c r="D47" s="94"/>
      <c r="E47" s="94"/>
      <c r="F47" s="94"/>
      <c r="G47" s="94"/>
      <c r="H47" s="94"/>
      <c r="I47" s="94"/>
      <c r="J47" s="94"/>
      <c r="K47" s="94"/>
      <c r="L47" s="94"/>
      <c r="M47" s="94"/>
      <c r="N47" s="94"/>
      <c r="O47" s="94"/>
      <c r="P47" s="94"/>
      <c r="Q47" s="94"/>
      <c r="R47" s="94"/>
      <c r="S47" s="94"/>
      <c r="T47" s="94"/>
    </row>
  </sheetData>
  <sheetProtection selectLockedCells="1"/>
  <mergeCells count="94">
    <mergeCell ref="B1:P1"/>
    <mergeCell ref="B2:P2"/>
    <mergeCell ref="B3:P4"/>
    <mergeCell ref="C12:J12"/>
    <mergeCell ref="K12:L12"/>
    <mergeCell ref="O17:P18"/>
    <mergeCell ref="Q17:R18"/>
    <mergeCell ref="F18:G18"/>
    <mergeCell ref="B19:C19"/>
    <mergeCell ref="D19:E21"/>
    <mergeCell ref="F19:G21"/>
    <mergeCell ref="H19:I19"/>
    <mergeCell ref="J19:K19"/>
    <mergeCell ref="L19:N19"/>
    <mergeCell ref="O19:P21"/>
    <mergeCell ref="B17:C18"/>
    <mergeCell ref="D17:E18"/>
    <mergeCell ref="F17:G17"/>
    <mergeCell ref="H17:K18"/>
    <mergeCell ref="L17:N18"/>
    <mergeCell ref="Q19:R21"/>
    <mergeCell ref="B20:C21"/>
    <mergeCell ref="H20:I20"/>
    <mergeCell ref="J20:K20"/>
    <mergeCell ref="L20:N20"/>
    <mergeCell ref="H21:I21"/>
    <mergeCell ref="J21:K21"/>
    <mergeCell ref="L21:N21"/>
    <mergeCell ref="Q24:R25"/>
    <mergeCell ref="F25:G25"/>
    <mergeCell ref="B26:C28"/>
    <mergeCell ref="D26:E28"/>
    <mergeCell ref="F26:G28"/>
    <mergeCell ref="H26:I26"/>
    <mergeCell ref="J26:K26"/>
    <mergeCell ref="L26:N26"/>
    <mergeCell ref="Q26:R26"/>
    <mergeCell ref="H27:I27"/>
    <mergeCell ref="B24:C25"/>
    <mergeCell ref="D24:E25"/>
    <mergeCell ref="F24:G24"/>
    <mergeCell ref="H24:K25"/>
    <mergeCell ref="L24:N25"/>
    <mergeCell ref="O24:P25"/>
    <mergeCell ref="J27:K27"/>
    <mergeCell ref="L27:N27"/>
    <mergeCell ref="Q27:R27"/>
    <mergeCell ref="H28:I28"/>
    <mergeCell ref="J28:K28"/>
    <mergeCell ref="L28:N28"/>
    <mergeCell ref="Q28:R28"/>
    <mergeCell ref="H31:I31"/>
    <mergeCell ref="J31:K31"/>
    <mergeCell ref="L31:N31"/>
    <mergeCell ref="Q31:R31"/>
    <mergeCell ref="B29:C31"/>
    <mergeCell ref="D29:E31"/>
    <mergeCell ref="F29:G31"/>
    <mergeCell ref="H29:I29"/>
    <mergeCell ref="J29:K29"/>
    <mergeCell ref="L29:N29"/>
    <mergeCell ref="Q29:R29"/>
    <mergeCell ref="H30:I30"/>
    <mergeCell ref="J30:K30"/>
    <mergeCell ref="L30:N30"/>
    <mergeCell ref="Q30:R30"/>
    <mergeCell ref="H34:I34"/>
    <mergeCell ref="J34:K34"/>
    <mergeCell ref="L34:N34"/>
    <mergeCell ref="Q34:R34"/>
    <mergeCell ref="B32:C34"/>
    <mergeCell ref="D32:E34"/>
    <mergeCell ref="F32:G34"/>
    <mergeCell ref="H32:I32"/>
    <mergeCell ref="J32:K32"/>
    <mergeCell ref="L32:N32"/>
    <mergeCell ref="Q32:R32"/>
    <mergeCell ref="H33:I33"/>
    <mergeCell ref="J33:K33"/>
    <mergeCell ref="L33:N33"/>
    <mergeCell ref="Q33:R33"/>
    <mergeCell ref="F36:I36"/>
    <mergeCell ref="D37:E37"/>
    <mergeCell ref="F37:G37"/>
    <mergeCell ref="H37:I37"/>
    <mergeCell ref="D38:E38"/>
    <mergeCell ref="F38:G38"/>
    <mergeCell ref="H38:I38"/>
    <mergeCell ref="D39:E39"/>
    <mergeCell ref="F39:G39"/>
    <mergeCell ref="H39:I39"/>
    <mergeCell ref="D40:E40"/>
    <mergeCell ref="F40:G40"/>
    <mergeCell ref="H40:I40"/>
  </mergeCells>
  <dataValidations count="2">
    <dataValidation type="list" showInputMessage="1" showErrorMessage="1" promptTitle="please select" sqref="F19:G21 F26:G34">
      <formula1>list9</formula1>
    </dataValidation>
    <dataValidation type="list" allowBlank="1" showInputMessage="1" showErrorMessage="1" sqref="O19 O22:P22">
      <formula1>list18</formula1>
    </dataValidation>
  </dataValidations>
  <pageMargins left="0.70866141732283472" right="0.70866141732283472" top="0.74803149606299213" bottom="0.74803149606299213" header="0.31496062992125984" footer="0.31496062992125984"/>
  <pageSetup paperSize="9" scale="72" orientation="landscape" r:id="rId1"/>
  <headerFooter>
    <oddFoote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B1:Y58"/>
  <sheetViews>
    <sheetView rightToLeft="1" topLeftCell="A7" workbookViewId="0">
      <selection activeCell="F49" sqref="F49:I49"/>
    </sheetView>
  </sheetViews>
  <sheetFormatPr defaultRowHeight="15"/>
  <cols>
    <col min="1" max="1" width="1.28515625" customWidth="1"/>
    <col min="2" max="2" width="23" customWidth="1"/>
    <col min="3" max="6" width="15.5703125" customWidth="1"/>
    <col min="7" max="7" width="16.42578125" customWidth="1"/>
    <col min="11" max="11" width="18" customWidth="1"/>
    <col min="12" max="12" width="25.28515625" customWidth="1"/>
    <col min="14" max="14" width="11.28515625" bestFit="1" customWidth="1"/>
    <col min="15" max="15" width="15" customWidth="1"/>
    <col min="16" max="16" width="11.28515625" bestFit="1" customWidth="1"/>
    <col min="17" max="17" width="13.85546875" customWidth="1"/>
  </cols>
  <sheetData>
    <row r="1" spans="2:20" ht="15.75">
      <c r="B1" s="57" t="s">
        <v>8</v>
      </c>
      <c r="C1" s="57"/>
      <c r="D1" s="57"/>
      <c r="E1" s="57"/>
      <c r="F1" s="57"/>
      <c r="G1" s="57"/>
      <c r="H1" s="57"/>
      <c r="I1" s="57"/>
      <c r="J1" s="57"/>
      <c r="K1" s="57"/>
      <c r="L1" s="57"/>
      <c r="M1" s="57"/>
      <c r="N1" s="57"/>
      <c r="O1" s="57"/>
      <c r="P1" s="57"/>
      <c r="Q1" s="57"/>
      <c r="R1" s="57"/>
      <c r="S1" s="57"/>
      <c r="T1" s="57"/>
    </row>
    <row r="2" spans="2:20" ht="42" customHeight="1">
      <c r="B2" s="36" t="s">
        <v>133</v>
      </c>
      <c r="C2" s="35"/>
      <c r="D2" s="35"/>
      <c r="E2" s="35"/>
      <c r="F2" s="35"/>
      <c r="G2" s="35"/>
      <c r="H2" s="35"/>
      <c r="I2" s="35"/>
      <c r="J2" s="35"/>
      <c r="K2" s="35" t="str">
        <f>IF(פתיחה!N13=0,"",פתיחה!N13)</f>
        <v xml:space="preserve">תחבורה </v>
      </c>
      <c r="L2" s="35"/>
      <c r="M2" s="35"/>
      <c r="N2" s="35"/>
      <c r="O2" s="35"/>
      <c r="P2" s="35"/>
      <c r="Q2" s="35"/>
      <c r="R2" s="35"/>
      <c r="S2" s="35"/>
      <c r="T2" s="35"/>
    </row>
    <row r="3" spans="2:20" ht="7.5" customHeight="1">
      <c r="B3" s="35"/>
      <c r="C3" s="35"/>
      <c r="D3" s="35"/>
      <c r="E3" s="35"/>
      <c r="F3" s="35"/>
      <c r="G3" s="35"/>
      <c r="H3" s="35"/>
      <c r="I3" s="35"/>
      <c r="J3" s="35"/>
      <c r="K3" s="35"/>
      <c r="L3" s="35"/>
      <c r="M3" s="35"/>
      <c r="N3" s="35"/>
      <c r="O3" s="35"/>
      <c r="P3" s="35"/>
      <c r="Q3" s="35"/>
      <c r="R3" s="35"/>
      <c r="S3" s="35"/>
      <c r="T3" s="35"/>
    </row>
    <row r="4" spans="2:20" ht="6.75" customHeight="1">
      <c r="B4" s="35"/>
      <c r="C4" s="35"/>
      <c r="D4" s="35"/>
      <c r="E4" s="35"/>
      <c r="F4" s="35"/>
      <c r="G4" s="35"/>
      <c r="H4" s="35"/>
      <c r="I4" s="35"/>
      <c r="J4" s="35"/>
      <c r="K4" s="35"/>
      <c r="L4" s="35"/>
      <c r="M4" s="35"/>
      <c r="N4" s="35"/>
      <c r="O4" s="35"/>
      <c r="P4" s="35"/>
      <c r="Q4" s="35"/>
      <c r="R4" s="35"/>
      <c r="S4" s="35"/>
      <c r="T4" s="35"/>
    </row>
    <row r="5" spans="2:20" ht="21">
      <c r="B5" s="34" t="s">
        <v>6</v>
      </c>
      <c r="C5" s="33"/>
      <c r="D5" s="33"/>
      <c r="E5" s="33"/>
      <c r="F5" s="33"/>
      <c r="G5" s="33"/>
      <c r="H5" s="33"/>
      <c r="I5" s="33"/>
      <c r="J5" s="33"/>
      <c r="K5" s="34">
        <f>IF(פתיחה!P17=0,"",פתיחה!P17)</f>
        <v>2017</v>
      </c>
      <c r="L5" s="33"/>
      <c r="M5" s="33"/>
      <c r="N5" s="33"/>
      <c r="O5" s="33"/>
      <c r="P5" s="33"/>
      <c r="Q5" s="33"/>
      <c r="R5" s="33"/>
      <c r="S5" s="33"/>
      <c r="T5" s="33"/>
    </row>
    <row r="7" spans="2:20" ht="15.75">
      <c r="B7" s="128" t="s">
        <v>3</v>
      </c>
      <c r="C7" s="129"/>
      <c r="D7" s="129"/>
      <c r="E7" s="129"/>
      <c r="F7" s="129"/>
      <c r="G7" s="129"/>
      <c r="H7" s="129"/>
      <c r="I7" s="129"/>
      <c r="J7" s="129"/>
      <c r="K7" s="129"/>
      <c r="L7" s="129"/>
      <c r="M7" s="129"/>
      <c r="N7" s="129"/>
      <c r="O7" s="129"/>
      <c r="P7" s="129"/>
      <c r="Q7" s="129"/>
      <c r="R7" s="129"/>
      <c r="S7" s="129"/>
      <c r="T7" s="130"/>
    </row>
    <row r="8" spans="2:20" ht="15.75" customHeight="1">
      <c r="B8" s="1034" t="s">
        <v>618</v>
      </c>
      <c r="C8" s="1035"/>
      <c r="D8" s="1035"/>
      <c r="E8" s="1035"/>
      <c r="F8" s="1035"/>
      <c r="G8" s="1035"/>
      <c r="H8" s="1035"/>
      <c r="I8" s="1035"/>
      <c r="J8" s="1035"/>
      <c r="K8" s="1035"/>
      <c r="L8" s="1035"/>
      <c r="M8" s="1035"/>
      <c r="N8" s="1035"/>
      <c r="O8" s="1035"/>
      <c r="P8" s="1035"/>
      <c r="Q8" s="1035"/>
      <c r="R8" s="1035"/>
      <c r="S8" s="1035"/>
      <c r="T8" s="1036"/>
    </row>
    <row r="9" spans="2:20" ht="15.75" customHeight="1">
      <c r="B9" s="1034"/>
      <c r="C9" s="1035"/>
      <c r="D9" s="1035"/>
      <c r="E9" s="1035"/>
      <c r="F9" s="1035"/>
      <c r="G9" s="1035"/>
      <c r="H9" s="1035"/>
      <c r="I9" s="1035"/>
      <c r="J9" s="1035"/>
      <c r="K9" s="1035"/>
      <c r="L9" s="1035"/>
      <c r="M9" s="1035"/>
      <c r="N9" s="1035"/>
      <c r="O9" s="1035"/>
      <c r="P9" s="1035"/>
      <c r="Q9" s="1035"/>
      <c r="R9" s="1035"/>
      <c r="S9" s="1035"/>
      <c r="T9" s="1036"/>
    </row>
    <row r="10" spans="2:20" ht="15.75" customHeight="1">
      <c r="B10" s="853"/>
      <c r="C10" s="854"/>
      <c r="D10" s="854"/>
      <c r="E10" s="854"/>
      <c r="F10" s="854"/>
      <c r="G10" s="854"/>
      <c r="H10" s="854"/>
      <c r="I10" s="854"/>
      <c r="J10" s="854"/>
      <c r="K10" s="854"/>
      <c r="L10" s="854"/>
      <c r="M10" s="854"/>
      <c r="N10" s="854"/>
      <c r="O10" s="854"/>
      <c r="P10" s="854"/>
      <c r="Q10" s="854"/>
      <c r="R10" s="854"/>
      <c r="S10" s="854"/>
      <c r="T10" s="855"/>
    </row>
    <row r="14" spans="2:20">
      <c r="B14" s="123" t="s">
        <v>134</v>
      </c>
      <c r="C14" s="660" t="s">
        <v>599</v>
      </c>
      <c r="D14" s="653"/>
      <c r="E14" s="653"/>
      <c r="F14" s="653"/>
      <c r="G14" s="1041" t="s">
        <v>598</v>
      </c>
      <c r="H14" s="1037" t="s">
        <v>135</v>
      </c>
      <c r="I14" s="1038"/>
    </row>
    <row r="15" spans="2:20" ht="26.25" customHeight="1">
      <c r="B15" s="124"/>
      <c r="C15" s="661" t="s">
        <v>600</v>
      </c>
      <c r="D15" s="654" t="s">
        <v>597</v>
      </c>
      <c r="E15" s="654" t="s">
        <v>237</v>
      </c>
      <c r="F15" s="654" t="s">
        <v>236</v>
      </c>
      <c r="G15" s="1042"/>
      <c r="H15" s="1039" t="s">
        <v>208</v>
      </c>
      <c r="I15" s="1040"/>
    </row>
    <row r="16" spans="2:20" ht="18.75">
      <c r="B16" s="517" t="s">
        <v>456</v>
      </c>
      <c r="C16" s="119"/>
      <c r="D16" s="119"/>
      <c r="E16" s="119"/>
      <c r="F16" s="119"/>
      <c r="G16" s="119"/>
      <c r="H16" s="119"/>
      <c r="I16" s="120"/>
    </row>
    <row r="17" spans="2:9" ht="15.75" customHeight="1">
      <c r="B17" s="1022" t="s">
        <v>136</v>
      </c>
      <c r="C17" s="1023"/>
      <c r="D17" s="1023"/>
      <c r="E17" s="1023"/>
      <c r="F17" s="1023"/>
      <c r="G17" s="1023"/>
      <c r="H17" s="1023"/>
      <c r="I17" s="1024"/>
    </row>
    <row r="18" spans="2:9" ht="15" customHeight="1">
      <c r="B18" s="121" t="s">
        <v>279</v>
      </c>
      <c r="C18" s="658">
        <f>+'צריכת דלק של כלי רכב'!L13</f>
        <v>12361.12451736</v>
      </c>
      <c r="D18" s="655">
        <f>+'צריכת דלק של כלי רכב'!C82</f>
        <v>12158.284328760001</v>
      </c>
      <c r="E18" s="655">
        <f>+'צריכת דלק של כלי רכב'!C83</f>
        <v>0.62798820000000011</v>
      </c>
      <c r="F18" s="655">
        <f>+'צריכת דלק של כלי רכב'!C84</f>
        <v>0.62798820000000011</v>
      </c>
      <c r="G18" s="655"/>
      <c r="H18" s="1032">
        <f>+C18/$C$20</f>
        <v>1</v>
      </c>
      <c r="I18" s="1033"/>
    </row>
    <row r="19" spans="2:9">
      <c r="B19" s="121" t="s">
        <v>292</v>
      </c>
      <c r="C19" s="658">
        <f>+'מערכות מיזוג וקירור'!M13</f>
        <v>0</v>
      </c>
      <c r="D19" s="655"/>
      <c r="E19" s="655"/>
      <c r="F19" s="655"/>
      <c r="G19" s="655">
        <f>+SUM('מערכות מיזוג וקירור'!D61:D63)</f>
        <v>0</v>
      </c>
      <c r="H19" s="1032">
        <f>+C19/$C$20</f>
        <v>0</v>
      </c>
      <c r="I19" s="1033"/>
    </row>
    <row r="20" spans="2:9">
      <c r="B20" s="122" t="s">
        <v>154</v>
      </c>
      <c r="C20" s="658">
        <f>+SUM(C18:C19)</f>
        <v>12361.12451736</v>
      </c>
      <c r="D20" s="655"/>
      <c r="E20" s="655"/>
      <c r="F20" s="655"/>
      <c r="G20" s="655"/>
      <c r="H20" s="1032"/>
      <c r="I20" s="1033"/>
    </row>
    <row r="21" spans="2:9">
      <c r="B21" s="1022" t="s">
        <v>137</v>
      </c>
      <c r="C21" s="1023"/>
      <c r="D21" s="1023"/>
      <c r="E21" s="1023"/>
      <c r="F21" s="1023"/>
      <c r="G21" s="1023"/>
      <c r="H21" s="1023"/>
      <c r="I21" s="1024"/>
    </row>
    <row r="22" spans="2:9">
      <c r="B22" s="121" t="s">
        <v>467</v>
      </c>
      <c r="C22" s="658">
        <f>+'טעינת חשמל לכלי רכב'!K12</f>
        <v>0</v>
      </c>
      <c r="D22" s="655">
        <f>+'טעינת חשמל לכלי רכב'!D38:E38</f>
        <v>0</v>
      </c>
      <c r="E22" s="655">
        <f>+'טעינת חשמל לכלי רכב'!D40:E40</f>
        <v>0</v>
      </c>
      <c r="F22" s="655">
        <f>+'טעינת חשמל לכלי רכב'!D39</f>
        <v>0</v>
      </c>
      <c r="G22" s="655"/>
      <c r="H22" s="1026"/>
      <c r="I22" s="1027"/>
    </row>
    <row r="23" spans="2:9">
      <c r="B23" s="460" t="s">
        <v>207</v>
      </c>
      <c r="C23" s="659">
        <f>+C22</f>
        <v>0</v>
      </c>
      <c r="D23" s="656"/>
      <c r="E23" s="656"/>
      <c r="F23" s="656"/>
      <c r="G23" s="656"/>
      <c r="H23" s="461"/>
      <c r="I23" s="462"/>
    </row>
    <row r="25" spans="2:9" ht="18.75" hidden="1">
      <c r="B25" s="517" t="s">
        <v>459</v>
      </c>
      <c r="C25" s="119"/>
      <c r="D25" s="119"/>
      <c r="E25" s="119"/>
      <c r="F25" s="119"/>
      <c r="G25" s="119"/>
      <c r="H25" s="119"/>
      <c r="I25" s="120"/>
    </row>
    <row r="26" spans="2:9" hidden="1">
      <c r="B26" s="1022" t="s">
        <v>136</v>
      </c>
      <c r="C26" s="1023"/>
      <c r="D26" s="1023"/>
      <c r="E26" s="1023"/>
      <c r="F26" s="1023"/>
      <c r="G26" s="1023"/>
      <c r="H26" s="1023"/>
      <c r="I26" s="1024"/>
    </row>
    <row r="27" spans="2:9" hidden="1">
      <c r="B27" s="121" t="s">
        <v>468</v>
      </c>
      <c r="C27" s="1025">
        <f>+'מתקנים נייחים לשריפת דלקים'!L11</f>
        <v>0</v>
      </c>
      <c r="D27" s="1025"/>
      <c r="E27" s="1025"/>
      <c r="F27" s="1025"/>
      <c r="G27" s="1025"/>
      <c r="H27" s="1032" t="e">
        <f>+C27/$C$29</f>
        <v>#DIV/0!</v>
      </c>
      <c r="I27" s="1033"/>
    </row>
    <row r="28" spans="2:9" hidden="1">
      <c r="B28" s="121" t="s">
        <v>292</v>
      </c>
      <c r="C28" s="1025">
        <f>+'מערכות מיזוג וקירור'!M13</f>
        <v>0</v>
      </c>
      <c r="D28" s="1025"/>
      <c r="E28" s="1025"/>
      <c r="F28" s="1025"/>
      <c r="G28" s="1025"/>
      <c r="H28" s="1032" t="e">
        <f>+C28/$C$29</f>
        <v>#DIV/0!</v>
      </c>
      <c r="I28" s="1033"/>
    </row>
    <row r="29" spans="2:9" hidden="1">
      <c r="B29" s="122" t="s">
        <v>154</v>
      </c>
      <c r="C29" s="1025">
        <f>+SUM(C27:G28)</f>
        <v>0</v>
      </c>
      <c r="D29" s="1025"/>
      <c r="E29" s="1025"/>
      <c r="F29" s="1025"/>
      <c r="G29" s="1025"/>
      <c r="H29" s="1032"/>
      <c r="I29" s="1033"/>
    </row>
    <row r="30" spans="2:9" hidden="1">
      <c r="B30" s="1022" t="s">
        <v>137</v>
      </c>
      <c r="C30" s="1023"/>
      <c r="D30" s="1023"/>
      <c r="E30" s="1023"/>
      <c r="F30" s="1023"/>
      <c r="G30" s="1023"/>
      <c r="H30" s="1023"/>
      <c r="I30" s="1024"/>
    </row>
    <row r="31" spans="2:9" hidden="1">
      <c r="B31" s="121" t="s">
        <v>465</v>
      </c>
      <c r="C31" s="1025">
        <f>+'צריכת חשמל במוסכים'!K12</f>
        <v>1990.6287099999997</v>
      </c>
      <c r="D31" s="1025"/>
      <c r="E31" s="1025"/>
      <c r="F31" s="1025"/>
      <c r="G31" s="1025"/>
      <c r="H31" s="1026"/>
      <c r="I31" s="1027"/>
    </row>
    <row r="32" spans="2:9" hidden="1">
      <c r="B32" s="460" t="s">
        <v>207</v>
      </c>
      <c r="C32" s="1028">
        <f>+SUM(C31:G31)</f>
        <v>1990.6287099999997</v>
      </c>
      <c r="D32" s="1028"/>
      <c r="E32" s="1028"/>
      <c r="F32" s="1028"/>
      <c r="G32" s="1028"/>
      <c r="H32" s="461"/>
      <c r="I32" s="462"/>
    </row>
    <row r="34" spans="2:22">
      <c r="B34" s="634" t="s">
        <v>578</v>
      </c>
      <c r="C34" s="635">
        <f>+C20</f>
        <v>12361.12451736</v>
      </c>
      <c r="D34" s="652"/>
      <c r="E34" s="652"/>
      <c r="F34" s="652"/>
      <c r="L34" s="125" t="s">
        <v>630</v>
      </c>
    </row>
    <row r="35" spans="2:22">
      <c r="B35" s="636" t="s">
        <v>579</v>
      </c>
      <c r="C35" s="637">
        <f>+C23</f>
        <v>0</v>
      </c>
      <c r="D35" s="652"/>
      <c r="E35" s="652"/>
      <c r="F35" s="652"/>
      <c r="L35" s="125" t="s">
        <v>631</v>
      </c>
    </row>
    <row r="38" spans="2:22">
      <c r="B38" s="670" t="s">
        <v>622</v>
      </c>
      <c r="C38" s="671"/>
      <c r="D38" s="671"/>
      <c r="E38" s="671"/>
      <c r="F38" s="671"/>
      <c r="G38" s="671"/>
      <c r="H38" s="671"/>
      <c r="I38" s="671"/>
    </row>
    <row r="39" spans="2:22" ht="15.75">
      <c r="B39" s="671" t="s">
        <v>254</v>
      </c>
      <c r="C39" s="671"/>
      <c r="D39" s="671"/>
      <c r="E39" s="671"/>
      <c r="F39" s="1019" t="s">
        <v>637</v>
      </c>
      <c r="G39" s="1020"/>
      <c r="H39" s="1020"/>
      <c r="I39" s="1021"/>
    </row>
    <row r="40" spans="2:22" ht="15.75">
      <c r="B40" s="671" t="s">
        <v>255</v>
      </c>
      <c r="C40" s="671"/>
      <c r="D40" s="671"/>
      <c r="E40" s="671"/>
      <c r="F40" s="1019" t="s">
        <v>638</v>
      </c>
      <c r="G40" s="1020"/>
      <c r="H40" s="1020"/>
      <c r="I40" s="1021"/>
    </row>
    <row r="41" spans="2:22" ht="15.75">
      <c r="B41" s="671" t="s">
        <v>256</v>
      </c>
      <c r="C41" s="671"/>
      <c r="D41" s="671"/>
      <c r="E41" s="671"/>
      <c r="F41" s="1019" t="s">
        <v>639</v>
      </c>
      <c r="G41" s="1020"/>
      <c r="H41" s="1020"/>
      <c r="I41" s="1021"/>
    </row>
    <row r="42" spans="2:22" ht="15.75">
      <c r="B42" s="671" t="s">
        <v>623</v>
      </c>
      <c r="C42" s="671"/>
      <c r="D42" s="671"/>
      <c r="E42" s="671"/>
      <c r="F42" s="1019"/>
      <c r="G42" s="1020"/>
      <c r="H42" s="1020"/>
      <c r="I42" s="1021"/>
    </row>
    <row r="43" spans="2:22" ht="15.75">
      <c r="B43" s="676" t="s">
        <v>160</v>
      </c>
      <c r="C43" s="657"/>
      <c r="D43" s="657"/>
      <c r="E43" s="657"/>
      <c r="F43" s="657"/>
      <c r="G43" s="657"/>
      <c r="H43" s="657"/>
      <c r="I43" s="657"/>
    </row>
    <row r="44" spans="2:22" ht="15.75">
      <c r="B44" s="1029" t="s">
        <v>629</v>
      </c>
      <c r="C44" s="1029"/>
      <c r="D44" s="1029"/>
      <c r="E44" s="1029"/>
      <c r="F44" s="657"/>
      <c r="G44" s="1030" t="s">
        <v>631</v>
      </c>
      <c r="H44" s="677" t="s">
        <v>632</v>
      </c>
      <c r="I44" s="677"/>
    </row>
    <row r="45" spans="2:22" ht="15.75">
      <c r="B45" s="1029"/>
      <c r="C45" s="1029"/>
      <c r="D45" s="1029"/>
      <c r="E45" s="1029"/>
      <c r="F45" s="657"/>
      <c r="G45" s="1031"/>
      <c r="H45" s="657"/>
      <c r="I45" s="657"/>
    </row>
    <row r="46" spans="2:22" ht="15.75" customHeight="1">
      <c r="B46" s="669" t="s">
        <v>628</v>
      </c>
      <c r="C46" s="657"/>
      <c r="D46" s="657"/>
      <c r="E46" s="657"/>
      <c r="F46" s="657"/>
      <c r="G46" s="657"/>
      <c r="H46" s="657"/>
      <c r="I46" s="657"/>
    </row>
    <row r="47" spans="2:22" ht="15.75" customHeight="1">
      <c r="B47" s="657" t="s">
        <v>254</v>
      </c>
      <c r="C47" s="657"/>
      <c r="D47" s="657"/>
      <c r="E47" s="657"/>
      <c r="F47" s="1019" t="s">
        <v>640</v>
      </c>
      <c r="G47" s="1020"/>
      <c r="H47" s="1020"/>
      <c r="I47" s="1021"/>
      <c r="R47" s="125"/>
      <c r="S47" s="125"/>
      <c r="T47" s="125"/>
      <c r="U47" s="164"/>
      <c r="V47" s="164"/>
    </row>
    <row r="48" spans="2:22" ht="16.5" customHeight="1">
      <c r="B48" s="657" t="s">
        <v>255</v>
      </c>
      <c r="C48" s="657"/>
      <c r="D48" s="657"/>
      <c r="E48" s="657"/>
      <c r="F48" s="1019" t="s">
        <v>641</v>
      </c>
      <c r="G48" s="1020"/>
      <c r="H48" s="1020"/>
      <c r="I48" s="1021"/>
      <c r="R48" s="125"/>
      <c r="S48" s="125"/>
      <c r="T48" s="125"/>
      <c r="U48" s="164"/>
      <c r="V48" s="164"/>
    </row>
    <row r="49" spans="2:25" ht="15" customHeight="1">
      <c r="B49" s="657" t="s">
        <v>256</v>
      </c>
      <c r="C49" s="657"/>
      <c r="D49" s="657"/>
      <c r="E49" s="657"/>
      <c r="F49" s="1019" t="s">
        <v>642</v>
      </c>
      <c r="G49" s="1020"/>
      <c r="H49" s="1020"/>
      <c r="I49" s="1021"/>
      <c r="R49" s="125"/>
      <c r="S49" s="125"/>
      <c r="T49" s="125"/>
      <c r="U49" s="164"/>
      <c r="V49" s="164"/>
    </row>
    <row r="50" spans="2:25" ht="15" customHeight="1">
      <c r="U50" s="125"/>
      <c r="V50" s="125"/>
      <c r="W50" s="125"/>
      <c r="X50" s="164"/>
      <c r="Y50" s="164"/>
    </row>
    <row r="51" spans="2:25" ht="15" customHeight="1">
      <c r="U51" s="125"/>
      <c r="V51" s="125"/>
      <c r="W51" s="125"/>
      <c r="X51" s="164"/>
      <c r="Y51" s="164"/>
    </row>
    <row r="52" spans="2:25">
      <c r="U52" s="125"/>
      <c r="V52" s="125"/>
      <c r="W52" s="125"/>
      <c r="X52" s="164"/>
      <c r="Y52" s="164"/>
    </row>
    <row r="53" spans="2:25" ht="24" customHeight="1">
      <c r="U53" s="164"/>
      <c r="V53" s="164"/>
      <c r="W53" s="164"/>
      <c r="X53" s="164"/>
      <c r="Y53" s="164"/>
    </row>
    <row r="54" spans="2:25">
      <c r="U54" s="164"/>
      <c r="V54" s="164"/>
      <c r="W54" s="164"/>
      <c r="X54" s="164"/>
      <c r="Y54" s="164"/>
    </row>
    <row r="55" spans="2:25">
      <c r="U55" s="164"/>
      <c r="V55" s="164"/>
      <c r="W55" s="164"/>
      <c r="X55" s="164"/>
      <c r="Y55" s="164"/>
    </row>
    <row r="56" spans="2:25">
      <c r="U56" s="164"/>
      <c r="V56" s="164"/>
      <c r="W56" s="164"/>
      <c r="X56" s="164"/>
      <c r="Y56" s="164"/>
    </row>
    <row r="57" spans="2:25">
      <c r="U57" s="164"/>
      <c r="V57" s="164"/>
      <c r="W57" s="164"/>
      <c r="X57" s="164"/>
      <c r="Y57" s="164"/>
    </row>
    <row r="58" spans="2:25">
      <c r="U58" s="164"/>
      <c r="V58" s="164"/>
      <c r="W58" s="164"/>
      <c r="X58" s="164"/>
      <c r="Y58" s="164"/>
    </row>
  </sheetData>
  <sheetProtection algorithmName="SHA-512" hashValue="0IqTdZLxf3dm/MFT+atGFVJy6LnrWCnSjM2JovwSQlDPn2G/PRKhsx4JDhR+eNhBI0XXsuWDHuzOn2xhrgARuQ==" saltValue="jfRvH5BFXROGt0vzVQaV/Q==" spinCount="100000" sheet="1" objects="1" scenarios="1" selectLockedCells="1"/>
  <mergeCells count="30">
    <mergeCell ref="B26:I26"/>
    <mergeCell ref="B8:T10"/>
    <mergeCell ref="H19:I19"/>
    <mergeCell ref="B17:I17"/>
    <mergeCell ref="H22:I22"/>
    <mergeCell ref="B21:I21"/>
    <mergeCell ref="H14:I14"/>
    <mergeCell ref="H15:I15"/>
    <mergeCell ref="H18:I18"/>
    <mergeCell ref="H20:I20"/>
    <mergeCell ref="G14:G15"/>
    <mergeCell ref="C27:G27"/>
    <mergeCell ref="H27:I27"/>
    <mergeCell ref="C28:G28"/>
    <mergeCell ref="H28:I28"/>
    <mergeCell ref="C29:G29"/>
    <mergeCell ref="H29:I29"/>
    <mergeCell ref="F47:I47"/>
    <mergeCell ref="F48:I48"/>
    <mergeCell ref="F49:I49"/>
    <mergeCell ref="B30:I30"/>
    <mergeCell ref="C31:G31"/>
    <mergeCell ref="H31:I31"/>
    <mergeCell ref="C32:G32"/>
    <mergeCell ref="F39:I39"/>
    <mergeCell ref="F40:I40"/>
    <mergeCell ref="F41:I41"/>
    <mergeCell ref="F42:I42"/>
    <mergeCell ref="B44:E45"/>
    <mergeCell ref="G44:G45"/>
  </mergeCells>
  <phoneticPr fontId="34" type="noConversion"/>
  <dataValidations count="1">
    <dataValidation type="list" allowBlank="1" showInputMessage="1" showErrorMessage="1" sqref="G44:G45">
      <formula1>VX</formula1>
    </dataValidation>
  </dataValidations>
  <pageMargins left="0.70866141732283472" right="0.70866141732283472" top="0.74803149606299213" bottom="0.74803149606299213" header="0.31496062992125984" footer="0.31496062992125984"/>
  <pageSetup paperSize="9" scale="72" orientation="landscape" r:id="rId1"/>
  <headerFooter>
    <oddFooter>Page &amp;P</oddFooter>
  </headerFooter>
  <rowBreaks count="1" manualBreakCount="1">
    <brk id="3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13</vt:i4>
      </vt:variant>
      <vt:variant>
        <vt:lpstr>טווחים בעלי שם</vt:lpstr>
      </vt:variant>
      <vt:variant>
        <vt:i4>50</vt:i4>
      </vt:variant>
    </vt:vector>
  </HeadingPairs>
  <TitlesOfParts>
    <vt:vector size="63" baseType="lpstr">
      <vt:lpstr>דף הסבר</vt:lpstr>
      <vt:lpstr>פתיחה</vt:lpstr>
      <vt:lpstr>צריכת דלק של כלי רכב</vt:lpstr>
      <vt:lpstr>מערכות קירור בכלי רכב</vt:lpstr>
      <vt:lpstr>מערכות מיזוג וקירור</vt:lpstr>
      <vt:lpstr>טעינת חשמל לכלי רכב</vt:lpstr>
      <vt:lpstr>מתקנים נייחים לשריפת דלקים</vt:lpstr>
      <vt:lpstr>צריכת חשמל במוסכים</vt:lpstr>
      <vt:lpstr>סיכום</vt:lpstr>
      <vt:lpstr>טופס דיווח</vt:lpstr>
      <vt:lpstr>GWP</vt:lpstr>
      <vt:lpstr>מקדמי פליטה</vt:lpstr>
      <vt:lpstr>מעקב אחר עידכוני גרסאות</vt:lpstr>
      <vt:lpstr>list005</vt:lpstr>
      <vt:lpstr>list006</vt:lpstr>
      <vt:lpstr>list1</vt:lpstr>
      <vt:lpstr>List10</vt:lpstr>
      <vt:lpstr>list1001</vt:lpstr>
      <vt:lpstr>list1002</vt:lpstr>
      <vt:lpstr>list10021</vt:lpstr>
      <vt:lpstr>list1003</vt:lpstr>
      <vt:lpstr>'מתקנים נייחים לשריפת דלקים'!list1004</vt:lpstr>
      <vt:lpstr>list1004</vt:lpstr>
      <vt:lpstr>list101</vt:lpstr>
      <vt:lpstr>list11</vt:lpstr>
      <vt:lpstr>list117</vt:lpstr>
      <vt:lpstr>list12</vt:lpstr>
      <vt:lpstr>list13</vt:lpstr>
      <vt:lpstr>list14</vt:lpstr>
      <vt:lpstr>list15</vt:lpstr>
      <vt:lpstr>list16</vt:lpstr>
      <vt:lpstr>list17</vt:lpstr>
      <vt:lpstr>list18</vt:lpstr>
      <vt:lpstr>list2</vt:lpstr>
      <vt:lpstr>list24</vt:lpstr>
      <vt:lpstr>list26</vt:lpstr>
      <vt:lpstr>list2909</vt:lpstr>
      <vt:lpstr>list3</vt:lpstr>
      <vt:lpstr>list3009</vt:lpstr>
      <vt:lpstr>list34</vt:lpstr>
      <vt:lpstr>list4</vt:lpstr>
      <vt:lpstr>list40</vt:lpstr>
      <vt:lpstr>list5</vt:lpstr>
      <vt:lpstr>list50</vt:lpstr>
      <vt:lpstr>list51</vt:lpstr>
      <vt:lpstr>list6</vt:lpstr>
      <vt:lpstr>list7</vt:lpstr>
      <vt:lpstr>list8</vt:lpstr>
      <vt:lpstr>list9</vt:lpstr>
      <vt:lpstr>'מערכות קירור בכלי רכב'!refs</vt:lpstr>
      <vt:lpstr>scale</vt:lpstr>
      <vt:lpstr>VX</vt:lpstr>
      <vt:lpstr>'טעינת חשמל לכלי רכב'!WPrint_Area_W</vt:lpstr>
      <vt:lpstr>'מערכות מיזוג וקירור'!WPrint_Area_W</vt:lpstr>
      <vt:lpstr>'מתקנים נייחים לשריפת דלקים'!WPrint_Area_W</vt:lpstr>
      <vt:lpstr>פתיחה!WPrint_Area_W</vt:lpstr>
      <vt:lpstr>'צריכת דלק של כלי רכב'!WPrint_Area_W</vt:lpstr>
      <vt:lpstr>'צריכת חשמל במוסכים'!WPrint_Area_W</vt:lpstr>
      <vt:lpstr>years</vt:lpstr>
      <vt:lpstr>years2015</vt:lpstr>
      <vt:lpstr>years2016</vt:lpstr>
      <vt:lpstr>years2017</vt:lpstr>
      <vt:lpstr>סקטור_תחבורה</vt:lpstr>
    </vt:vector>
  </TitlesOfParts>
  <Company>Technion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Tal</dc:creator>
  <cp:lastModifiedBy>קובי פתיה</cp:lastModifiedBy>
  <cp:lastPrinted>2014-07-13T08:11:57Z</cp:lastPrinted>
  <dcterms:created xsi:type="dcterms:W3CDTF">2010-02-23T09:37:50Z</dcterms:created>
  <dcterms:modified xsi:type="dcterms:W3CDTF">2018-07-01T10:24:47Z</dcterms:modified>
</cp:coreProperties>
</file>